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PPM'!$A$3:$E$197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U70" i="3"/>
  <c r="U73"/>
  <c r="U67"/>
  <c r="U59"/>
  <c r="U43"/>
  <c r="U37"/>
  <c r="U36"/>
  <c r="U18"/>
  <c r="U13"/>
  <c r="U8"/>
  <c r="V108"/>
  <c r="U132"/>
  <c r="R67"/>
  <c r="R107"/>
  <c r="R73"/>
  <c r="R59"/>
  <c r="R47"/>
  <c r="R37"/>
  <c r="R36"/>
  <c r="R18"/>
  <c r="R13"/>
  <c r="R8"/>
  <c r="S108"/>
  <c r="T131"/>
  <c r="U131" s="1"/>
  <c r="O73"/>
  <c r="O91"/>
  <c r="O38"/>
  <c r="O18"/>
  <c r="O107"/>
  <c r="O59"/>
  <c r="O13"/>
  <c r="O8"/>
  <c r="O108" s="1"/>
  <c r="P108"/>
  <c r="T130"/>
  <c r="U130" s="1"/>
  <c r="L26"/>
  <c r="L107"/>
  <c r="L83"/>
  <c r="L73"/>
  <c r="L66"/>
  <c r="L59"/>
  <c r="L91"/>
  <c r="L18"/>
  <c r="L13"/>
  <c r="L8"/>
  <c r="M108"/>
  <c r="T129"/>
  <c r="U129" s="1"/>
  <c r="I47"/>
  <c r="I42"/>
  <c r="I8"/>
  <c r="I13"/>
  <c r="I18"/>
  <c r="I31"/>
  <c r="I59"/>
  <c r="I73"/>
  <c r="I82"/>
  <c r="I107"/>
  <c r="J108"/>
  <c r="T128"/>
  <c r="U128" s="1"/>
  <c r="F43"/>
  <c r="F18"/>
  <c r="F8"/>
  <c r="F108" s="1"/>
  <c r="F73"/>
  <c r="F107"/>
  <c r="G108"/>
  <c r="T127"/>
  <c r="U127" s="1"/>
  <c r="C91"/>
  <c r="C107"/>
  <c r="C82"/>
  <c r="C47"/>
  <c r="C43"/>
  <c r="C18"/>
  <c r="C8"/>
  <c r="T126"/>
  <c r="U126" s="1"/>
  <c r="T125"/>
  <c r="U125" s="1"/>
  <c r="T124"/>
  <c r="U124" s="1"/>
  <c r="T123"/>
  <c r="U123" s="1"/>
  <c r="T122"/>
  <c r="U122" s="1"/>
  <c r="T121"/>
  <c r="U121" s="1"/>
  <c r="T120"/>
  <c r="U120" s="1"/>
  <c r="T119"/>
  <c r="U119" s="1"/>
  <c r="T118"/>
  <c r="U118" s="1"/>
  <c r="T117"/>
  <c r="U117"/>
  <c r="T116"/>
  <c r="U116" s="1"/>
  <c r="T115"/>
  <c r="U115"/>
  <c r="D108"/>
  <c r="H108" l="1"/>
  <c r="I108"/>
  <c r="K108" s="1"/>
  <c r="C108"/>
  <c r="L108"/>
  <c r="Q108"/>
  <c r="R108"/>
  <c r="U108"/>
  <c r="W108" s="1"/>
  <c r="E108"/>
  <c r="N108"/>
  <c r="T108"/>
</calcChain>
</file>

<file path=xl/sharedStrings.xml><?xml version="1.0" encoding="utf-8"?>
<sst xmlns="http://schemas.openxmlformats.org/spreadsheetml/2006/main" count="364" uniqueCount="280">
  <si>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</si>
  <si>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</si>
  <si>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</si>
  <si>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</si>
  <si>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</si>
  <si>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</si>
  <si>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</si>
  <si>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</si>
  <si>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</si>
  <si>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</si>
  <si>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</si>
  <si>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</si>
  <si>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</si>
  <si>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</si>
  <si>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</si>
  <si>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</si>
  <si>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</si>
  <si>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</si>
  <si>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</si>
  <si>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</si>
  <si>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</si>
  <si>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</si>
  <si>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</si>
  <si>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</si>
  <si>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</si>
  <si>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</si>
  <si>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</si>
  <si>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</si>
  <si>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</si>
  <si>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</si>
  <si>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</si>
  <si>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</si>
  <si>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</si>
  <si>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</si>
  <si>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</si>
  <si>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</si>
  <si>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</si>
  <si>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</si>
  <si>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</si>
  <si>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</si>
  <si>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</si>
  <si>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</si>
  <si>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</si>
  <si>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</si>
  <si>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</si>
  <si>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</si>
  <si>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</si>
  <si>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</si>
  <si>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</si>
  <si>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</si>
  <si>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</si>
  <si>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</si>
  <si>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</si>
  <si>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</si>
  <si>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</si>
  <si>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</si>
  <si>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</si>
  <si>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</si>
  <si>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</si>
  <si>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</si>
  <si>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</si>
  <si>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</si>
  <si>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</si>
  <si>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</si>
  <si>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</si>
  <si>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</si>
  <si>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</si>
  <si>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</si>
  <si>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</si>
  <si>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</si>
  <si>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</si>
  <si>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</si>
  <si>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</si>
  <si>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</si>
  <si>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</si>
  <si>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</si>
  <si>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</si>
  <si>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</si>
  <si>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</si>
  <si>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</si>
  <si>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</si>
  <si>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</si>
  <si>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</si>
  <si>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</si>
  <si>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</si>
  <si>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</si>
  <si>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</si>
  <si>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</si>
  <si>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</si>
  <si>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</si>
  <si>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</si>
  <si>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</si>
  <si>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</si>
  <si>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</si>
  <si>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</si>
  <si>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</si>
  <si>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</si>
  <si>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</si>
  <si>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</si>
  <si>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</si>
  <si>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</si>
  <si>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</si>
  <si>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</si>
  <si>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</si>
  <si>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</si>
  <si>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</si>
  <si>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</si>
  <si>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</si>
  <si>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</si>
  <si>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</si>
  <si>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</si>
  <si>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</si>
  <si>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</si>
  <si>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</si>
  <si>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</si>
  <si>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</si>
  <si>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</si>
  <si>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</si>
  <si>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</si>
  <si>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</si>
  <si>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</si>
  <si>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</si>
  <si>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</si>
  <si>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</si>
  <si>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</si>
  <si>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</si>
  <si>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</si>
  <si>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</si>
  <si>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</si>
  <si>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</si>
  <si>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</si>
  <si>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</si>
  <si>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</si>
  <si>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</si>
  <si>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</si>
  <si>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</si>
  <si>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</si>
  <si>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</si>
  <si>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</si>
  <si>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</si>
  <si>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</si>
  <si>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</si>
  <si>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</si>
  <si>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</si>
  <si>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</si>
  <si>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</si>
  <si>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</si>
  <si>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</si>
  <si>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</si>
  <si>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</si>
  <si>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</si>
  <si>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</si>
  <si>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</si>
  <si>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</si>
  <si>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</si>
  <si>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</si>
  <si>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</si>
  <si>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</si>
  <si>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</si>
  <si>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</si>
  <si>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</si>
  <si>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</si>
  <si>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</si>
  <si>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</si>
  <si>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</si>
  <si>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</si>
  <si>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</si>
  <si>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</si>
  <si>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</si>
  <si>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</si>
  <si>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</si>
  <si>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</si>
  <si>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</si>
  <si>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12/07</t>
  </si>
  <si>
    <t>10/08</t>
  </si>
  <si>
    <t>11/08</t>
  </si>
  <si>
    <t>12/08</t>
  </si>
  <si>
    <t>01/08</t>
  </si>
  <si>
    <t>02/08</t>
  </si>
  <si>
    <t>03/08</t>
  </si>
  <si>
    <t>04/08</t>
  </si>
  <si>
    <t>05/08</t>
  </si>
  <si>
    <t>06/08</t>
  </si>
  <si>
    <t>07/08</t>
  </si>
  <si>
    <t>08/08</t>
  </si>
  <si>
    <t>09/08</t>
  </si>
  <si>
    <t>01/09</t>
  </si>
  <si>
    <t>SAT300S2</t>
  </si>
  <si>
    <t>Saturn Service</t>
  </si>
  <si>
    <t>02/09</t>
  </si>
  <si>
    <t>RIK100S1</t>
  </si>
  <si>
    <t>Riker Products</t>
  </si>
  <si>
    <t>WEL200S1</t>
  </si>
  <si>
    <t>Wellington Ind</t>
  </si>
  <si>
    <t>MER300S1</t>
  </si>
  <si>
    <t>03/09</t>
  </si>
  <si>
    <t>MISCELLANEOUS</t>
  </si>
  <si>
    <t>LEA480S1</t>
  </si>
  <si>
    <t>LEA490S1</t>
  </si>
  <si>
    <t>Lear Ramos</t>
  </si>
  <si>
    <t>Lear Shanghai</t>
  </si>
  <si>
    <t>04/09</t>
  </si>
  <si>
    <t>CLI100S1</t>
  </si>
  <si>
    <t>Comprehensive Log</t>
  </si>
  <si>
    <t>05/09</t>
  </si>
  <si>
    <t>CEN150S1</t>
  </si>
  <si>
    <t>Center Mfg</t>
  </si>
  <si>
    <t>RAD100S1</t>
  </si>
  <si>
    <t>Radar Ind</t>
  </si>
  <si>
    <t>06/09</t>
  </si>
  <si>
    <t>07/09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</si>
  <si>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</si>
  <si>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</si>
  <si>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</si>
  <si>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</si>
  <si>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</si>
  <si>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</si>
  <si>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</si>
  <si>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08/09</t>
  </si>
  <si>
    <t>09/09</t>
  </si>
  <si>
    <t>INOAC Automotive</t>
  </si>
  <si>
    <t>10/09</t>
  </si>
  <si>
    <t>WAB100S1</t>
  </si>
  <si>
    <t>11/09</t>
  </si>
  <si>
    <t>12/09</t>
  </si>
  <si>
    <t>JCI Saltillo  0586</t>
  </si>
  <si>
    <t>Jan-10</t>
  </si>
  <si>
    <t>EMC100S1</t>
  </si>
  <si>
    <t>Emcon Technologies</t>
  </si>
  <si>
    <t>MAG300S1</t>
  </si>
  <si>
    <t>Magna Seating Det</t>
  </si>
  <si>
    <t>TIS100S1</t>
  </si>
  <si>
    <t>TISA</t>
  </si>
  <si>
    <t>01/10</t>
  </si>
  <si>
    <t>NONE</t>
  </si>
  <si>
    <t>Feb-10</t>
  </si>
  <si>
    <t>PPM Cum   2.47</t>
  </si>
  <si>
    <t>02/10</t>
  </si>
  <si>
    <t>MAT100S1</t>
  </si>
  <si>
    <t>Matcor Automotive</t>
  </si>
  <si>
    <t xml:space="preserve">Mercury St - LUPAUL </t>
  </si>
  <si>
    <t>Striker</t>
  </si>
  <si>
    <t>welded incorrectly</t>
  </si>
  <si>
    <t>Wayne Mfg</t>
  </si>
  <si>
    <t>Wellington Industries (GM)</t>
  </si>
  <si>
    <t>Mar-10</t>
  </si>
  <si>
    <t>TBD</t>
  </si>
  <si>
    <t>PPM Cum    2.65</t>
  </si>
  <si>
    <t>ISSUES FOR FEBRUARY</t>
  </si>
  <si>
    <t>INT110S2</t>
  </si>
  <si>
    <t>Wabash Tech</t>
  </si>
  <si>
    <t>ISSUES FOR MARCH</t>
  </si>
  <si>
    <t>03/10</t>
  </si>
  <si>
    <t>Apr-10</t>
  </si>
  <si>
    <t xml:space="preserve">PPM Cum    </t>
  </si>
  <si>
    <t>ISSUES FOR APRIL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</si>
  <si>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</si>
  <si>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</si>
  <si>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</si>
  <si>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</si>
  <si>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</si>
  <si>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</si>
  <si>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</si>
  <si>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</si>
  <si>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</si>
  <si>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PPM Cum    2.525</t>
  </si>
  <si>
    <t>ISSUES FOR MAY</t>
  </si>
  <si>
    <t>05/10</t>
  </si>
  <si>
    <t>ISSUES FOR JUNE</t>
  </si>
  <si>
    <t>May-10</t>
  </si>
  <si>
    <t>June-10</t>
  </si>
  <si>
    <t>FOR120S1</t>
  </si>
  <si>
    <t>Ford Service</t>
  </si>
  <si>
    <t>06/10</t>
  </si>
  <si>
    <t>July-10</t>
  </si>
  <si>
    <t>ISSUES FOR JULY</t>
  </si>
  <si>
    <t>1350479-pia03</t>
  </si>
  <si>
    <t>notch off location</t>
  </si>
  <si>
    <t>WM de Mexico</t>
  </si>
  <si>
    <t>07/10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</si>
</sst>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0" xfId="0" quotePrefix="1" applyFont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Chart!$F$24:$F$36</c:f>
              <c:strCache>
                <c:ptCount val="13"/>
                <c:pt idx="0">
                  <c:v>07/09</c:v>
                </c:pt>
                <c:pt idx="1">
                  <c:v>08/09</c:v>
                </c:pt>
                <c:pt idx="2">
                  <c:v>09/09</c:v>
                </c:pt>
                <c:pt idx="3">
                  <c:v>10/09</c:v>
                </c:pt>
                <c:pt idx="4">
                  <c:v>11/09</c:v>
                </c:pt>
                <c:pt idx="5">
                  <c:v>12/09</c:v>
                </c:pt>
                <c:pt idx="6">
                  <c:v>01/10</c:v>
                </c:pt>
                <c:pt idx="7">
                  <c:v>02/10</c:v>
                </c:pt>
                <c:pt idx="8">
                  <c:v>03/10</c:v>
                </c:pt>
                <c:pt idx="9">
                  <c:v>04/10</c:v>
                </c:pt>
                <c:pt idx="10">
                  <c:v>05/10</c:v>
                </c:pt>
                <c:pt idx="11">
                  <c:v>06/10</c:v>
                </c:pt>
                <c:pt idx="12">
                  <c:v>07/10</c:v>
                </c:pt>
              </c:strCache>
            </c:strRef>
          </c:cat>
          <c:val>
            <c:numRef>
              <c:f>Chart!$G$24:$G$36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2.9099078664549648E-2"/>
                  <c:y val="-1.951631548064524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3.1111867189440826E-2"/>
                  <c:y val="3.6876113377394093E-3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Chart!$F$24:$F$36</c:f>
              <c:strCache>
                <c:ptCount val="13"/>
                <c:pt idx="0">
                  <c:v>07/09</c:v>
                </c:pt>
                <c:pt idx="1">
                  <c:v>08/09</c:v>
                </c:pt>
                <c:pt idx="2">
                  <c:v>09/09</c:v>
                </c:pt>
                <c:pt idx="3">
                  <c:v>10/09</c:v>
                </c:pt>
                <c:pt idx="4">
                  <c:v>11/09</c:v>
                </c:pt>
                <c:pt idx="5">
                  <c:v>12/09</c:v>
                </c:pt>
                <c:pt idx="6">
                  <c:v>01/10</c:v>
                </c:pt>
                <c:pt idx="7">
                  <c:v>02/10</c:v>
                </c:pt>
                <c:pt idx="8">
                  <c:v>03/10</c:v>
                </c:pt>
                <c:pt idx="9">
                  <c:v>04/10</c:v>
                </c:pt>
                <c:pt idx="10">
                  <c:v>05/10</c:v>
                </c:pt>
                <c:pt idx="11">
                  <c:v>06/10</c:v>
                </c:pt>
                <c:pt idx="12">
                  <c:v>07/10</c:v>
                </c:pt>
              </c:strCache>
            </c:strRef>
          </c:cat>
          <c:val>
            <c:numRef>
              <c:f>Chart!$H$24:$H$36</c:f>
              <c:numCache>
                <c:formatCode>General</c:formatCode>
                <c:ptCount val="13"/>
                <c:pt idx="0">
                  <c:v>12.42</c:v>
                </c:pt>
                <c:pt idx="1">
                  <c:v>7.88</c:v>
                </c:pt>
                <c:pt idx="2">
                  <c:v>5.27</c:v>
                </c:pt>
                <c:pt idx="3">
                  <c:v>3.109</c:v>
                </c:pt>
                <c:pt idx="4">
                  <c:v>3.109</c:v>
                </c:pt>
                <c:pt idx="5">
                  <c:v>2.879</c:v>
                </c:pt>
                <c:pt idx="6">
                  <c:v>2.4729999999999999</c:v>
                </c:pt>
                <c:pt idx="7">
                  <c:v>2.6150000000000002</c:v>
                </c:pt>
                <c:pt idx="8">
                  <c:v>2.6150000000000002</c:v>
                </c:pt>
                <c:pt idx="9">
                  <c:v>2.5249999999999999</c:v>
                </c:pt>
                <c:pt idx="10">
                  <c:v>2.5249999999999999</c:v>
                </c:pt>
                <c:pt idx="11">
                  <c:v>2.65</c:v>
                </c:pt>
                <c:pt idx="12">
                  <c:v>2.6150000000000002</c:v>
                </c:pt>
              </c:numCache>
            </c:numRef>
          </c:val>
        </c:ser>
        <c:marker val="1"/>
        <c:axId val="72961408"/>
        <c:axId val="72975488"/>
      </c:lineChart>
      <c:catAx>
        <c:axId val="72961408"/>
        <c:scaling>
          <c:orientation val="minMax"/>
        </c:scaling>
        <c:axPos val="b"/>
        <c:numFmt formatCode="d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75488"/>
        <c:crosses val="autoZero"/>
        <c:auto val="1"/>
        <c:lblAlgn val="ctr"/>
        <c:lblOffset val="100"/>
        <c:tickLblSkip val="1"/>
        <c:tickMarkSkip val="1"/>
      </c:catAx>
      <c:valAx>
        <c:axId val="72975488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021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61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098"/>
          <c:w val="0.24588502070173923"/>
          <c:h val="2.945117638676633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14</xdr:col>
      <xdr:colOff>390525</xdr:colOff>
      <xdr:row>44</xdr:row>
      <xdr:rowOff>47625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36"/>
  <sheetViews>
    <sheetView workbookViewId="0">
      <selection activeCell="H21" sqref="H21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173</v>
      </c>
      <c r="G5" s="9">
        <v>25</v>
      </c>
      <c r="H5" s="9">
        <v>3.26</v>
      </c>
    </row>
    <row r="6" spans="2:8">
      <c r="B6" s="10"/>
      <c r="C6" s="9"/>
      <c r="D6" s="9"/>
      <c r="F6" s="11" t="s">
        <v>177</v>
      </c>
      <c r="G6" s="9">
        <v>25</v>
      </c>
      <c r="H6" s="9">
        <v>3.46</v>
      </c>
    </row>
    <row r="7" spans="2:8">
      <c r="B7" s="10"/>
      <c r="C7" s="9"/>
      <c r="D7" s="9"/>
      <c r="F7" s="11" t="s">
        <v>178</v>
      </c>
      <c r="G7" s="9">
        <v>25</v>
      </c>
      <c r="H7" s="9">
        <v>9.43</v>
      </c>
    </row>
    <row r="8" spans="2:8">
      <c r="B8" s="10"/>
      <c r="C8" s="9"/>
      <c r="D8" s="9"/>
      <c r="F8" s="11" t="s">
        <v>179</v>
      </c>
      <c r="G8" s="9">
        <v>25</v>
      </c>
      <c r="H8" s="9">
        <v>16.8</v>
      </c>
    </row>
    <row r="9" spans="2:8">
      <c r="B9" s="11"/>
      <c r="C9" s="9"/>
      <c r="D9" s="9"/>
      <c r="F9" s="11" t="s">
        <v>180</v>
      </c>
      <c r="G9" s="9">
        <v>25</v>
      </c>
      <c r="H9" s="9">
        <v>16.399999999999999</v>
      </c>
    </row>
    <row r="10" spans="2:8">
      <c r="B10" s="10"/>
      <c r="C10" s="9"/>
      <c r="D10" s="9"/>
      <c r="F10" s="11" t="s">
        <v>181</v>
      </c>
      <c r="G10" s="9">
        <v>25</v>
      </c>
      <c r="H10" s="9">
        <v>32.619999999999997</v>
      </c>
    </row>
    <row r="11" spans="2:8">
      <c r="B11" s="10"/>
      <c r="C11" s="9"/>
      <c r="D11" s="9"/>
      <c r="F11" s="11" t="s">
        <v>182</v>
      </c>
      <c r="G11" s="9">
        <v>25</v>
      </c>
      <c r="H11" s="9">
        <v>38.369999999999997</v>
      </c>
    </row>
    <row r="12" spans="2:8">
      <c r="B12" s="10"/>
      <c r="C12" s="9"/>
      <c r="D12" s="9"/>
      <c r="F12" s="11" t="s">
        <v>183</v>
      </c>
      <c r="G12" s="9">
        <v>25</v>
      </c>
      <c r="H12" s="9">
        <v>38.299999999999997</v>
      </c>
    </row>
    <row r="13" spans="2:8">
      <c r="B13" s="10"/>
      <c r="C13" s="9"/>
      <c r="D13" s="9"/>
      <c r="F13" s="11" t="s">
        <v>184</v>
      </c>
      <c r="G13" s="9">
        <v>25</v>
      </c>
      <c r="H13" s="9">
        <v>42.6</v>
      </c>
    </row>
    <row r="14" spans="2:8">
      <c r="B14" s="10"/>
      <c r="C14" s="9"/>
      <c r="D14" s="9"/>
      <c r="F14" s="11" t="s">
        <v>185</v>
      </c>
      <c r="G14" s="9">
        <v>25</v>
      </c>
      <c r="H14" s="9">
        <v>44.9</v>
      </c>
    </row>
    <row r="15" spans="2:8">
      <c r="B15" s="10"/>
      <c r="C15" s="9"/>
      <c r="D15" s="9"/>
      <c r="F15" s="11" t="s">
        <v>174</v>
      </c>
      <c r="G15" s="9">
        <v>25</v>
      </c>
      <c r="H15" s="9">
        <v>46.9</v>
      </c>
    </row>
    <row r="16" spans="2:8">
      <c r="B16" s="10"/>
      <c r="C16" s="9"/>
      <c r="D16" s="9"/>
      <c r="F16" s="11" t="s">
        <v>175</v>
      </c>
      <c r="G16" s="9">
        <v>25</v>
      </c>
      <c r="H16" s="9">
        <v>46.8</v>
      </c>
    </row>
    <row r="17" spans="2:8">
      <c r="B17" s="10"/>
      <c r="C17" s="9"/>
      <c r="D17" s="9"/>
      <c r="F17" s="11" t="s">
        <v>176</v>
      </c>
      <c r="G17" s="9">
        <v>25</v>
      </c>
      <c r="H17" s="9">
        <v>46.9</v>
      </c>
    </row>
    <row r="18" spans="2:8">
      <c r="B18" s="10"/>
      <c r="C18" s="9"/>
      <c r="D18" s="9"/>
      <c r="F18" s="11" t="s">
        <v>186</v>
      </c>
      <c r="G18" s="9">
        <v>25</v>
      </c>
      <c r="H18" s="9">
        <v>46.8</v>
      </c>
    </row>
    <row r="19" spans="2:8">
      <c r="B19" s="10"/>
      <c r="C19" s="9"/>
      <c r="D19" s="9"/>
      <c r="F19" s="11" t="s">
        <v>189</v>
      </c>
      <c r="G19" s="9">
        <v>25</v>
      </c>
      <c r="H19" s="9">
        <v>41.3</v>
      </c>
    </row>
    <row r="20" spans="2:8">
      <c r="B20" s="10"/>
      <c r="C20" s="9"/>
      <c r="D20" s="9"/>
      <c r="F20" s="11" t="s">
        <v>195</v>
      </c>
      <c r="G20" s="9">
        <v>25</v>
      </c>
      <c r="H20" s="9">
        <v>35.299999999999997</v>
      </c>
    </row>
    <row r="21" spans="2:8">
      <c r="B21" s="10"/>
      <c r="C21" s="9"/>
      <c r="D21" s="9"/>
      <c r="F21" s="11" t="s">
        <v>201</v>
      </c>
      <c r="G21" s="9">
        <v>25</v>
      </c>
      <c r="H21" s="9">
        <v>30.03</v>
      </c>
    </row>
    <row r="22" spans="2:8">
      <c r="F22" s="11" t="s">
        <v>204</v>
      </c>
      <c r="G22" s="9">
        <v>25</v>
      </c>
      <c r="H22" s="9">
        <v>17.25</v>
      </c>
    </row>
    <row r="23" spans="2:8">
      <c r="F23" s="11" t="s">
        <v>209</v>
      </c>
      <c r="G23" s="9">
        <v>25</v>
      </c>
      <c r="H23" s="9">
        <v>12.42</v>
      </c>
    </row>
    <row r="24" spans="2:8">
      <c r="F24" s="11" t="s">
        <v>210</v>
      </c>
      <c r="G24" s="9">
        <v>25</v>
      </c>
      <c r="H24" s="9">
        <v>12.42</v>
      </c>
    </row>
    <row r="25" spans="2:8">
      <c r="F25" s="11" t="s">
        <v>218</v>
      </c>
      <c r="G25" s="9">
        <v>25</v>
      </c>
      <c r="H25" s="9">
        <v>7.88</v>
      </c>
    </row>
    <row r="26" spans="2:8">
      <c r="F26" s="11" t="s">
        <v>219</v>
      </c>
      <c r="G26" s="9">
        <v>25</v>
      </c>
      <c r="H26" s="9">
        <v>5.27</v>
      </c>
    </row>
    <row r="27" spans="2:8">
      <c r="F27" s="11" t="s">
        <v>221</v>
      </c>
      <c r="G27" s="9">
        <v>25</v>
      </c>
      <c r="H27" s="9">
        <v>3.109</v>
      </c>
    </row>
    <row r="28" spans="2:8">
      <c r="F28" s="11" t="s">
        <v>223</v>
      </c>
      <c r="G28" s="9">
        <v>25</v>
      </c>
      <c r="H28" s="9">
        <v>3.109</v>
      </c>
    </row>
    <row r="29" spans="2:8">
      <c r="F29" s="11" t="s">
        <v>224</v>
      </c>
      <c r="G29" s="9">
        <v>25</v>
      </c>
      <c r="H29" s="9">
        <v>2.879</v>
      </c>
    </row>
    <row r="30" spans="2:8">
      <c r="F30" s="11" t="s">
        <v>233</v>
      </c>
      <c r="G30" s="9">
        <v>25</v>
      </c>
      <c r="H30" s="9">
        <v>2.4729999999999999</v>
      </c>
    </row>
    <row r="31" spans="2:8">
      <c r="F31" s="11" t="s">
        <v>237</v>
      </c>
      <c r="G31" s="9">
        <v>25</v>
      </c>
      <c r="H31" s="9">
        <v>2.6150000000000002</v>
      </c>
    </row>
    <row r="32" spans="2:8">
      <c r="F32" s="11" t="s">
        <v>252</v>
      </c>
      <c r="G32" s="9">
        <v>25</v>
      </c>
      <c r="H32" s="9">
        <v>2.6150000000000002</v>
      </c>
    </row>
    <row r="33" spans="6:8">
      <c r="F33" s="11" t="s">
        <v>264</v>
      </c>
      <c r="G33" s="9">
        <v>25</v>
      </c>
      <c r="H33" s="9">
        <v>2.5249999999999999</v>
      </c>
    </row>
    <row r="34" spans="6:8">
      <c r="F34" s="11" t="s">
        <v>267</v>
      </c>
      <c r="G34" s="9">
        <v>25</v>
      </c>
      <c r="H34" s="9">
        <v>2.5249999999999999</v>
      </c>
    </row>
    <row r="35" spans="6:8">
      <c r="F35" s="11" t="s">
        <v>273</v>
      </c>
      <c r="G35" s="9">
        <v>25</v>
      </c>
      <c r="H35" s="9">
        <v>2.65</v>
      </c>
    </row>
    <row r="36" spans="6:8">
      <c r="F36" s="11" t="s">
        <v>279</v>
      </c>
      <c r="G36" s="9">
        <v>25</v>
      </c>
      <c r="H36" s="9">
        <v>2.6150000000000002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0"/>
  <sheetViews>
    <sheetView tabSelected="1" zoomScaleNormal="100" zoomScaleSheetLayoutView="100" workbookViewId="0">
      <pane xSplit="2" ySplit="2" topLeftCell="C97" activePane="bottomRight" state="frozen"/>
      <selection pane="topRight" activeCell="C1" sqref="C1"/>
      <selection pane="bottomLeft" activeCell="A2" sqref="A2"/>
      <selection pane="bottomRight" activeCell="A130" sqref="A130:I130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7" width="9.140625" style="18" customWidth="1"/>
    <col min="8" max="17" width="9.140625" style="18" hidden="1" customWidth="1"/>
    <col min="18" max="20" width="0" style="18" hidden="1" customWidth="1"/>
    <col min="21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226</v>
      </c>
      <c r="D2" s="30" t="s">
        <v>6</v>
      </c>
      <c r="E2" s="30" t="s">
        <v>1</v>
      </c>
      <c r="F2" s="29" t="s">
        <v>235</v>
      </c>
      <c r="G2" s="30" t="s">
        <v>6</v>
      </c>
      <c r="H2" s="30" t="s">
        <v>1</v>
      </c>
      <c r="I2" s="29" t="s">
        <v>245</v>
      </c>
      <c r="J2" s="30" t="s">
        <v>6</v>
      </c>
      <c r="K2" s="30" t="s">
        <v>1</v>
      </c>
      <c r="L2" s="29" t="s">
        <v>253</v>
      </c>
      <c r="M2" s="30" t="s">
        <v>6</v>
      </c>
      <c r="N2" s="30" t="s">
        <v>1</v>
      </c>
      <c r="O2" s="29" t="s">
        <v>269</v>
      </c>
      <c r="P2" s="30" t="s">
        <v>6</v>
      </c>
      <c r="Q2" s="30" t="s">
        <v>1</v>
      </c>
      <c r="R2" s="29" t="s">
        <v>270</v>
      </c>
      <c r="S2" s="30" t="s">
        <v>6</v>
      </c>
      <c r="T2" s="30" t="s">
        <v>1</v>
      </c>
      <c r="U2" s="29" t="s">
        <v>274</v>
      </c>
      <c r="V2" s="30" t="s">
        <v>6</v>
      </c>
      <c r="W2" s="30" t="s">
        <v>1</v>
      </c>
      <c r="X2" s="29"/>
      <c r="Y2" s="30"/>
      <c r="Z2" s="30"/>
      <c r="AA2" s="29"/>
      <c r="AB2" s="30"/>
      <c r="AC2" s="30"/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2"/>
      <c r="D4" s="42"/>
      <c r="E4" s="42"/>
      <c r="F4" s="18">
        <v>4294</v>
      </c>
    </row>
    <row r="5" spans="1:38">
      <c r="A5" s="18" t="s">
        <v>66</v>
      </c>
      <c r="B5" s="12" t="s">
        <v>46</v>
      </c>
      <c r="C5" s="42"/>
      <c r="D5" s="42"/>
      <c r="E5" s="42"/>
      <c r="F5" s="18">
        <v>2040</v>
      </c>
      <c r="R5" s="18">
        <v>4800</v>
      </c>
    </row>
    <row r="6" spans="1:38">
      <c r="A6" s="18" t="s">
        <v>154</v>
      </c>
      <c r="B6" s="12" t="s">
        <v>155</v>
      </c>
      <c r="C6" s="42"/>
      <c r="D6" s="42"/>
      <c r="E6" s="42"/>
    </row>
    <row r="7" spans="1:38">
      <c r="A7" s="18" t="s">
        <v>150</v>
      </c>
      <c r="B7" s="12" t="s">
        <v>151</v>
      </c>
      <c r="C7" s="42">
        <v>34800</v>
      </c>
      <c r="D7" s="42"/>
      <c r="E7" s="42"/>
      <c r="F7" s="18">
        <v>32520</v>
      </c>
      <c r="I7" s="18">
        <v>27000</v>
      </c>
      <c r="L7" s="18">
        <v>42720</v>
      </c>
      <c r="O7" s="18">
        <v>31920</v>
      </c>
      <c r="R7" s="18">
        <v>29520</v>
      </c>
      <c r="U7" s="18">
        <v>29160</v>
      </c>
    </row>
    <row r="8" spans="1:38">
      <c r="A8" s="18" t="s">
        <v>67</v>
      </c>
      <c r="B8" s="12" t="s">
        <v>52</v>
      </c>
      <c r="C8" s="42">
        <f>43400+39312</f>
        <v>82712</v>
      </c>
      <c r="D8" s="42"/>
      <c r="E8" s="42"/>
      <c r="F8" s="18">
        <f>46200+52416</f>
        <v>98616</v>
      </c>
      <c r="I8" s="18">
        <f>65520+60000+42400</f>
        <v>167920</v>
      </c>
      <c r="L8" s="18">
        <f>35800+55650</f>
        <v>91450</v>
      </c>
      <c r="O8" s="18">
        <f>56000+51544</f>
        <v>107544</v>
      </c>
      <c r="R8" s="18">
        <f>72000+60268</f>
        <v>132268</v>
      </c>
      <c r="U8" s="18">
        <f>53100+48125</f>
        <v>101225</v>
      </c>
    </row>
    <row r="9" spans="1:38">
      <c r="A9" s="18" t="s">
        <v>205</v>
      </c>
      <c r="B9" s="12" t="s">
        <v>206</v>
      </c>
      <c r="C9" s="42"/>
      <c r="D9" s="42"/>
      <c r="E9" s="42"/>
    </row>
    <row r="10" spans="1:38">
      <c r="A10" s="18" t="s">
        <v>162</v>
      </c>
      <c r="B10" s="12" t="s">
        <v>163</v>
      </c>
      <c r="C10" s="42"/>
      <c r="D10" s="42"/>
      <c r="E10" s="42"/>
      <c r="L10" s="18">
        <v>100</v>
      </c>
    </row>
    <row r="11" spans="1:38">
      <c r="A11" s="18" t="s">
        <v>68</v>
      </c>
      <c r="B11" s="12" t="s">
        <v>25</v>
      </c>
      <c r="C11" s="42"/>
      <c r="D11" s="42"/>
      <c r="E11" s="42"/>
      <c r="L11" s="18">
        <v>40000</v>
      </c>
      <c r="O11" s="18">
        <v>40000</v>
      </c>
      <c r="R11" s="18">
        <v>40000</v>
      </c>
      <c r="U11" s="18">
        <v>40000</v>
      </c>
    </row>
    <row r="12" spans="1:38">
      <c r="A12" s="18" t="s">
        <v>148</v>
      </c>
      <c r="B12" s="12" t="s">
        <v>149</v>
      </c>
      <c r="C12" s="42"/>
      <c r="D12" s="42"/>
      <c r="E12" s="42"/>
    </row>
    <row r="13" spans="1:38">
      <c r="A13" s="18" t="s">
        <v>143</v>
      </c>
      <c r="B13" s="12" t="s">
        <v>144</v>
      </c>
      <c r="C13" s="42">
        <v>31500</v>
      </c>
      <c r="D13" s="42"/>
      <c r="E13" s="42"/>
      <c r="F13" s="18">
        <v>40500</v>
      </c>
      <c r="I13" s="18">
        <f>36000+576</f>
        <v>36576</v>
      </c>
      <c r="L13" s="18">
        <f>37500+720</f>
        <v>38220</v>
      </c>
      <c r="O13" s="18">
        <f>32296+720</f>
        <v>33016</v>
      </c>
      <c r="R13" s="18">
        <f>43760+864</f>
        <v>44624</v>
      </c>
      <c r="U13" s="18">
        <f>19500+1872</f>
        <v>21372</v>
      </c>
    </row>
    <row r="14" spans="1:38">
      <c r="A14" s="18" t="s">
        <v>202</v>
      </c>
      <c r="B14" s="12" t="s">
        <v>203</v>
      </c>
      <c r="C14" s="42"/>
      <c r="D14" s="42"/>
      <c r="E14" s="42"/>
    </row>
    <row r="15" spans="1:38">
      <c r="A15" s="18" t="s">
        <v>211</v>
      </c>
      <c r="B15" s="12" t="s">
        <v>212</v>
      </c>
      <c r="C15" s="42">
        <v>7600</v>
      </c>
      <c r="D15" s="42"/>
      <c r="E15" s="42"/>
      <c r="F15" s="18">
        <v>7400</v>
      </c>
      <c r="I15" s="18">
        <v>6000</v>
      </c>
      <c r="L15" s="18">
        <v>12000</v>
      </c>
      <c r="O15" s="18">
        <v>6000</v>
      </c>
      <c r="R15" s="18">
        <v>6000</v>
      </c>
      <c r="U15" s="18">
        <v>6000</v>
      </c>
    </row>
    <row r="16" spans="1:38">
      <c r="A16" s="18" t="s">
        <v>69</v>
      </c>
      <c r="B16" s="12" t="s">
        <v>56</v>
      </c>
      <c r="C16" s="42"/>
      <c r="D16" s="42"/>
      <c r="E16" s="42"/>
    </row>
    <row r="17" spans="1:21">
      <c r="A17" s="18" t="s">
        <v>124</v>
      </c>
      <c r="B17" s="12" t="s">
        <v>125</v>
      </c>
      <c r="C17" s="42"/>
      <c r="D17" s="42"/>
      <c r="E17" s="42"/>
    </row>
    <row r="18" spans="1:21">
      <c r="A18" s="18" t="s">
        <v>70</v>
      </c>
      <c r="B18" s="12" t="s">
        <v>256</v>
      </c>
      <c r="C18" s="42">
        <f>18784+5000</f>
        <v>23784</v>
      </c>
      <c r="D18" s="42"/>
      <c r="E18" s="42"/>
      <c r="F18" s="18">
        <f>20603+2500</f>
        <v>23103</v>
      </c>
      <c r="I18" s="18">
        <f>20100+5000</f>
        <v>25100</v>
      </c>
      <c r="L18" s="18">
        <f>28500+5000</f>
        <v>33500</v>
      </c>
      <c r="O18" s="18">
        <f>25000+5000</f>
        <v>30000</v>
      </c>
      <c r="R18" s="18">
        <f>28766+5601</f>
        <v>34367</v>
      </c>
      <c r="U18" s="18">
        <f>21000+7500</f>
        <v>28500</v>
      </c>
    </row>
    <row r="19" spans="1:21">
      <c r="A19" s="18" t="s">
        <v>160</v>
      </c>
      <c r="B19" s="12" t="s">
        <v>61</v>
      </c>
      <c r="C19" s="42"/>
      <c r="D19" s="42"/>
      <c r="E19" s="42"/>
    </row>
    <row r="20" spans="1:21">
      <c r="A20" s="18" t="s">
        <v>71</v>
      </c>
      <c r="B20" s="12" t="s">
        <v>37</v>
      </c>
      <c r="C20" s="42"/>
      <c r="D20" s="42"/>
      <c r="E20" s="42"/>
    </row>
    <row r="21" spans="1:21" ht="12" customHeight="1">
      <c r="A21" s="18" t="s">
        <v>106</v>
      </c>
      <c r="B21" s="41" t="s">
        <v>34</v>
      </c>
      <c r="C21" s="42">
        <v>26000</v>
      </c>
      <c r="D21" s="42"/>
      <c r="E21" s="42"/>
      <c r="F21" s="18">
        <v>44720</v>
      </c>
      <c r="I21" s="18">
        <v>20800</v>
      </c>
    </row>
    <row r="22" spans="1:21">
      <c r="A22" s="18" t="s">
        <v>105</v>
      </c>
      <c r="B22" s="41" t="s">
        <v>53</v>
      </c>
      <c r="C22" s="42"/>
      <c r="D22" s="42"/>
      <c r="E22" s="42"/>
    </row>
    <row r="23" spans="1:21">
      <c r="A23" s="18" t="s">
        <v>227</v>
      </c>
      <c r="B23" s="41" t="s">
        <v>228</v>
      </c>
      <c r="C23" s="42">
        <v>270</v>
      </c>
      <c r="D23" s="42"/>
      <c r="E23" s="42"/>
      <c r="F23" s="18">
        <v>55</v>
      </c>
    </row>
    <row r="24" spans="1:21">
      <c r="A24" s="18" t="s">
        <v>72</v>
      </c>
      <c r="B24" s="12" t="s">
        <v>31</v>
      </c>
      <c r="C24" s="42"/>
      <c r="D24" s="42"/>
      <c r="E24" s="42"/>
      <c r="F24" s="18" t="s">
        <v>64</v>
      </c>
      <c r="I24" s="18">
        <v>8000</v>
      </c>
      <c r="O24" s="18">
        <v>3750</v>
      </c>
      <c r="R24" s="18">
        <v>4000</v>
      </c>
      <c r="U24" s="18">
        <v>4000</v>
      </c>
    </row>
    <row r="25" spans="1:21">
      <c r="A25" s="18" t="s">
        <v>107</v>
      </c>
      <c r="B25" s="12" t="s">
        <v>26</v>
      </c>
      <c r="C25" s="42"/>
      <c r="D25" s="42"/>
      <c r="E25" s="42"/>
    </row>
    <row r="26" spans="1:21">
      <c r="A26" s="18" t="s">
        <v>73</v>
      </c>
      <c r="B26" s="12" t="s">
        <v>45</v>
      </c>
      <c r="C26" s="42">
        <v>12000</v>
      </c>
      <c r="D26" s="42"/>
      <c r="E26" s="42"/>
      <c r="F26" s="18">
        <v>16800</v>
      </c>
      <c r="I26" s="18">
        <v>18600</v>
      </c>
      <c r="L26" s="18">
        <f>1+19000</f>
        <v>19001</v>
      </c>
      <c r="O26" s="18">
        <v>17400</v>
      </c>
      <c r="R26" s="18">
        <v>18000</v>
      </c>
      <c r="U26" s="18">
        <v>17700</v>
      </c>
    </row>
    <row r="27" spans="1:21">
      <c r="A27" s="18" t="s">
        <v>74</v>
      </c>
      <c r="B27" s="12" t="s">
        <v>54</v>
      </c>
      <c r="C27" s="42"/>
      <c r="D27" s="42"/>
      <c r="E27" s="42"/>
    </row>
    <row r="28" spans="1:21">
      <c r="A28" s="18" t="s">
        <v>75</v>
      </c>
      <c r="B28" s="12" t="s">
        <v>49</v>
      </c>
      <c r="C28" s="42">
        <v>72549</v>
      </c>
      <c r="D28" s="42"/>
      <c r="E28" s="43"/>
      <c r="F28" s="18">
        <v>44800</v>
      </c>
      <c r="I28" s="18">
        <v>55200</v>
      </c>
      <c r="L28" s="18">
        <v>44600</v>
      </c>
      <c r="O28" s="18">
        <v>55300</v>
      </c>
      <c r="R28" s="18">
        <v>53012</v>
      </c>
      <c r="U28" s="18">
        <v>37200</v>
      </c>
    </row>
    <row r="29" spans="1:21">
      <c r="A29" s="18" t="s">
        <v>114</v>
      </c>
      <c r="B29" s="12" t="s">
        <v>115</v>
      </c>
      <c r="C29" s="42"/>
      <c r="D29" s="42"/>
      <c r="E29" s="42"/>
      <c r="L29" s="18">
        <v>115600</v>
      </c>
      <c r="R29" s="18">
        <v>102000</v>
      </c>
    </row>
    <row r="30" spans="1:21">
      <c r="A30" s="18" t="s">
        <v>76</v>
      </c>
      <c r="B30" s="12" t="s">
        <v>20</v>
      </c>
      <c r="C30" s="42">
        <v>25200</v>
      </c>
      <c r="D30" s="17"/>
      <c r="E30" s="46"/>
      <c r="F30" s="18">
        <v>55200</v>
      </c>
      <c r="I30" s="18">
        <v>127886</v>
      </c>
      <c r="O30" s="18">
        <v>93900</v>
      </c>
      <c r="U30" s="18">
        <v>73200</v>
      </c>
    </row>
    <row r="31" spans="1:21">
      <c r="A31" s="18" t="s">
        <v>108</v>
      </c>
      <c r="B31" s="12" t="s">
        <v>7</v>
      </c>
      <c r="C31" s="42">
        <v>800</v>
      </c>
      <c r="D31" s="42"/>
      <c r="E31" s="42"/>
      <c r="F31" s="51">
        <v>1108</v>
      </c>
      <c r="I31" s="18">
        <f>2194+7+39+2+59</f>
        <v>2301</v>
      </c>
      <c r="L31" s="18">
        <v>1100</v>
      </c>
      <c r="O31" s="18">
        <v>1100</v>
      </c>
      <c r="R31" s="18">
        <v>1100</v>
      </c>
      <c r="U31" s="18">
        <v>1400</v>
      </c>
    </row>
    <row r="32" spans="1:21">
      <c r="A32" s="18" t="s">
        <v>78</v>
      </c>
      <c r="B32" s="12" t="s">
        <v>29</v>
      </c>
      <c r="C32" s="42">
        <v>6226</v>
      </c>
      <c r="D32" s="42"/>
      <c r="E32" s="42"/>
      <c r="F32" s="18">
        <v>3002</v>
      </c>
      <c r="I32" s="18">
        <v>7224</v>
      </c>
      <c r="L32" s="18">
        <v>6576</v>
      </c>
      <c r="O32" s="18">
        <v>13260</v>
      </c>
      <c r="R32" s="18">
        <v>12660</v>
      </c>
      <c r="U32" s="18">
        <v>6252</v>
      </c>
    </row>
    <row r="33" spans="1:21">
      <c r="A33" s="18" t="s">
        <v>77</v>
      </c>
      <c r="B33" s="12" t="s">
        <v>38</v>
      </c>
      <c r="C33" s="42">
        <v>19200</v>
      </c>
      <c r="D33" s="42"/>
      <c r="E33" s="42"/>
      <c r="F33" s="18">
        <v>21750</v>
      </c>
      <c r="I33" s="18">
        <v>26700</v>
      </c>
      <c r="L33" s="18">
        <v>18500</v>
      </c>
      <c r="O33" s="18">
        <v>20400</v>
      </c>
      <c r="R33" s="18">
        <v>25903</v>
      </c>
      <c r="U33" s="18">
        <v>11500</v>
      </c>
    </row>
    <row r="34" spans="1:21">
      <c r="A34" s="18" t="s">
        <v>79</v>
      </c>
      <c r="B34" s="12" t="s">
        <v>146</v>
      </c>
      <c r="C34" s="42">
        <v>30260</v>
      </c>
      <c r="D34" s="42"/>
      <c r="E34" s="42"/>
      <c r="F34" s="18">
        <v>23512</v>
      </c>
      <c r="I34" s="18">
        <v>24900</v>
      </c>
      <c r="L34" s="18">
        <v>33840</v>
      </c>
      <c r="O34" s="18">
        <v>34160</v>
      </c>
      <c r="R34" s="18">
        <v>35274</v>
      </c>
      <c r="U34" s="18">
        <v>18480</v>
      </c>
    </row>
    <row r="35" spans="1:21">
      <c r="A35" s="36" t="s">
        <v>135</v>
      </c>
      <c r="B35" s="12" t="s">
        <v>59</v>
      </c>
      <c r="C35" s="42">
        <v>29332</v>
      </c>
      <c r="D35" s="42"/>
      <c r="E35" s="42"/>
      <c r="F35" s="18">
        <v>28730</v>
      </c>
      <c r="I35" s="18">
        <v>29070</v>
      </c>
      <c r="L35" s="18">
        <v>24650</v>
      </c>
      <c r="O35" s="18">
        <v>42670</v>
      </c>
      <c r="R35" s="18">
        <v>40545</v>
      </c>
      <c r="U35" s="18">
        <v>37812</v>
      </c>
    </row>
    <row r="36" spans="1:21">
      <c r="A36" s="62" t="s">
        <v>271</v>
      </c>
      <c r="B36" s="12" t="s">
        <v>272</v>
      </c>
      <c r="C36" s="42"/>
      <c r="D36" s="42"/>
      <c r="E36" s="42"/>
      <c r="R36" s="18">
        <f>4+16</f>
        <v>20</v>
      </c>
      <c r="U36" s="18">
        <f>7+14+2</f>
        <v>23</v>
      </c>
    </row>
    <row r="37" spans="1:21">
      <c r="A37" s="18" t="s">
        <v>80</v>
      </c>
      <c r="B37" s="12" t="s">
        <v>2</v>
      </c>
      <c r="C37" s="42"/>
      <c r="D37" s="42"/>
      <c r="E37" s="42"/>
      <c r="I37" s="18">
        <v>5</v>
      </c>
      <c r="O37" s="18">
        <v>200</v>
      </c>
      <c r="R37" s="18">
        <f>200+20</f>
        <v>220</v>
      </c>
      <c r="U37" s="18">
        <f>54+51</f>
        <v>105</v>
      </c>
    </row>
    <row r="38" spans="1:21">
      <c r="A38" s="18" t="s">
        <v>164</v>
      </c>
      <c r="B38" s="12" t="s">
        <v>165</v>
      </c>
      <c r="C38" s="42"/>
      <c r="D38" s="17"/>
      <c r="E38" s="46"/>
      <c r="F38" s="18">
        <v>96</v>
      </c>
      <c r="G38" s="18">
        <v>2</v>
      </c>
      <c r="H38" s="18" t="s">
        <v>246</v>
      </c>
      <c r="L38" s="18">
        <v>150</v>
      </c>
      <c r="O38" s="18">
        <f>306+60+35</f>
        <v>401</v>
      </c>
      <c r="R38" s="18">
        <v>400</v>
      </c>
      <c r="U38" s="18">
        <v>20</v>
      </c>
    </row>
    <row r="39" spans="1:21">
      <c r="A39" s="18" t="s">
        <v>81</v>
      </c>
      <c r="B39" s="12" t="s">
        <v>28</v>
      </c>
      <c r="C39" s="42"/>
      <c r="D39" s="42"/>
      <c r="E39" s="42"/>
    </row>
    <row r="40" spans="1:21">
      <c r="A40" s="51" t="s">
        <v>213</v>
      </c>
      <c r="B40" s="12" t="s">
        <v>214</v>
      </c>
      <c r="C40" s="42">
        <v>155</v>
      </c>
      <c r="D40" s="42"/>
      <c r="E40" s="42"/>
      <c r="F40" s="18">
        <v>2</v>
      </c>
      <c r="I40" s="18">
        <v>138</v>
      </c>
      <c r="L40" s="18">
        <v>98</v>
      </c>
      <c r="U40" s="18">
        <v>48</v>
      </c>
    </row>
    <row r="41" spans="1:21">
      <c r="A41" s="18" t="s">
        <v>215</v>
      </c>
      <c r="B41" s="12" t="s">
        <v>220</v>
      </c>
      <c r="C41" s="42"/>
      <c r="D41" s="42"/>
      <c r="E41" s="42"/>
    </row>
    <row r="42" spans="1:21" hidden="1">
      <c r="A42" s="18" t="s">
        <v>249</v>
      </c>
      <c r="B42" s="12" t="s">
        <v>230</v>
      </c>
      <c r="C42" s="42"/>
      <c r="D42" s="42"/>
      <c r="E42" s="42"/>
      <c r="I42" s="18">
        <f>2+10+1</f>
        <v>13</v>
      </c>
      <c r="L42" s="18">
        <v>2</v>
      </c>
    </row>
    <row r="43" spans="1:21">
      <c r="A43" s="18" t="s">
        <v>126</v>
      </c>
      <c r="B43" s="12" t="s">
        <v>127</v>
      </c>
      <c r="C43" s="42">
        <f>22+5+38369+1</f>
        <v>38397</v>
      </c>
      <c r="D43" s="42"/>
      <c r="E43" s="42"/>
      <c r="F43" s="18">
        <f>28+50+22286</f>
        <v>22364</v>
      </c>
      <c r="I43" s="18">
        <v>28397</v>
      </c>
      <c r="L43" s="18">
        <v>31725</v>
      </c>
      <c r="O43" s="18">
        <v>23552</v>
      </c>
      <c r="R43" s="18">
        <v>34324</v>
      </c>
      <c r="U43" s="18">
        <f>7+14680</f>
        <v>14687</v>
      </c>
    </row>
    <row r="44" spans="1:21">
      <c r="A44" s="18" t="s">
        <v>82</v>
      </c>
      <c r="B44" s="12" t="s">
        <v>36</v>
      </c>
      <c r="C44" s="42">
        <v>161301</v>
      </c>
      <c r="D44" s="42"/>
      <c r="E44" s="42"/>
      <c r="F44" s="18">
        <v>180898</v>
      </c>
      <c r="I44" s="18">
        <v>309677</v>
      </c>
      <c r="L44" s="18">
        <v>242338</v>
      </c>
      <c r="O44" s="18">
        <v>254666</v>
      </c>
      <c r="R44" s="18">
        <v>318504</v>
      </c>
      <c r="U44" s="18">
        <v>104169</v>
      </c>
    </row>
    <row r="45" spans="1:21">
      <c r="B45" s="12" t="s">
        <v>257</v>
      </c>
      <c r="C45" s="42"/>
      <c r="D45" s="42"/>
      <c r="E45" s="42"/>
      <c r="L45" s="18">
        <v>11000</v>
      </c>
      <c r="O45" s="18">
        <v>9003</v>
      </c>
      <c r="U45" s="18">
        <v>25</v>
      </c>
    </row>
    <row r="46" spans="1:21">
      <c r="A46" s="18" t="s">
        <v>83</v>
      </c>
      <c r="B46" s="12" t="s">
        <v>19</v>
      </c>
      <c r="C46" s="42"/>
      <c r="D46" s="42"/>
      <c r="E46" s="42"/>
      <c r="I46" s="18">
        <v>50</v>
      </c>
    </row>
    <row r="47" spans="1:21">
      <c r="A47" s="18" t="s">
        <v>168</v>
      </c>
      <c r="B47" s="12" t="s">
        <v>44</v>
      </c>
      <c r="C47" s="42">
        <f>420+4032+21</f>
        <v>4473</v>
      </c>
      <c r="D47" s="42"/>
      <c r="E47" s="42"/>
      <c r="F47" s="18">
        <v>14760</v>
      </c>
      <c r="I47" s="18">
        <f>5472+38+21462+22638</f>
        <v>49610</v>
      </c>
      <c r="O47" s="18">
        <v>21932</v>
      </c>
      <c r="R47" s="18">
        <f>162+2</f>
        <v>164</v>
      </c>
    </row>
    <row r="48" spans="1:21">
      <c r="A48" s="18" t="s">
        <v>166</v>
      </c>
      <c r="B48" s="12" t="s">
        <v>258</v>
      </c>
      <c r="C48" s="42">
        <v>21672</v>
      </c>
      <c r="D48" s="42"/>
      <c r="E48" s="42"/>
      <c r="F48" s="18">
        <v>16464</v>
      </c>
      <c r="L48" s="18">
        <v>80</v>
      </c>
      <c r="O48" s="18">
        <v>38640</v>
      </c>
    </row>
    <row r="49" spans="1:21">
      <c r="A49" s="18" t="s">
        <v>259</v>
      </c>
      <c r="B49" s="12" t="s">
        <v>260</v>
      </c>
      <c r="C49" s="42"/>
      <c r="D49" s="42"/>
      <c r="E49" s="42"/>
      <c r="R49" s="18">
        <v>1656</v>
      </c>
      <c r="U49" s="18">
        <v>3975</v>
      </c>
    </row>
    <row r="50" spans="1:21">
      <c r="A50" s="18" t="s">
        <v>167</v>
      </c>
      <c r="B50" s="12" t="s">
        <v>169</v>
      </c>
      <c r="C50" s="42">
        <v>10872</v>
      </c>
      <c r="D50" s="42"/>
      <c r="E50" s="42"/>
      <c r="F50" s="18">
        <v>8652</v>
      </c>
      <c r="L50" s="18">
        <v>108</v>
      </c>
      <c r="O50" s="18">
        <v>7</v>
      </c>
      <c r="U50" s="18">
        <v>18239</v>
      </c>
    </row>
    <row r="51" spans="1:21">
      <c r="A51" s="18" t="s">
        <v>261</v>
      </c>
      <c r="B51" s="12" t="s">
        <v>30</v>
      </c>
      <c r="C51" s="42">
        <v>4500</v>
      </c>
      <c r="D51" s="42"/>
      <c r="E51" s="42"/>
      <c r="L51" s="18">
        <v>20161</v>
      </c>
      <c r="R51" s="18">
        <v>21546</v>
      </c>
    </row>
    <row r="52" spans="1:21">
      <c r="A52" s="18" t="s">
        <v>262</v>
      </c>
      <c r="B52" s="12" t="s">
        <v>263</v>
      </c>
      <c r="C52" s="42"/>
      <c r="D52" s="42"/>
      <c r="E52" s="42"/>
      <c r="L52" s="18">
        <v>26208</v>
      </c>
      <c r="R52" s="18">
        <v>45990</v>
      </c>
      <c r="U52" s="18">
        <v>23058</v>
      </c>
    </row>
    <row r="53" spans="1:21">
      <c r="A53" s="18" t="s">
        <v>84</v>
      </c>
      <c r="B53" s="12" t="s">
        <v>225</v>
      </c>
      <c r="C53" s="42">
        <v>34856</v>
      </c>
      <c r="D53" s="42"/>
      <c r="E53" s="42"/>
      <c r="F53" s="18">
        <v>28224</v>
      </c>
      <c r="I53" s="18">
        <v>27130</v>
      </c>
      <c r="L53" s="18">
        <v>19440</v>
      </c>
      <c r="O53" s="18">
        <v>14580</v>
      </c>
      <c r="R53" s="18">
        <v>23623</v>
      </c>
      <c r="U53" s="18">
        <v>18480</v>
      </c>
    </row>
    <row r="54" spans="1:21">
      <c r="A54" s="18" t="s">
        <v>85</v>
      </c>
      <c r="B54" s="12" t="s">
        <v>18</v>
      </c>
      <c r="C54" s="42"/>
      <c r="D54" s="42"/>
      <c r="E54" s="42"/>
    </row>
    <row r="55" spans="1:21">
      <c r="A55" s="18" t="s">
        <v>128</v>
      </c>
      <c r="B55" s="12" t="s">
        <v>129</v>
      </c>
      <c r="C55" s="42"/>
      <c r="D55" s="42"/>
      <c r="E55" s="42"/>
    </row>
    <row r="56" spans="1:21">
      <c r="A56" s="18" t="s">
        <v>86</v>
      </c>
      <c r="B56" s="12" t="s">
        <v>50</v>
      </c>
      <c r="C56" s="42"/>
      <c r="D56" s="42"/>
      <c r="E56" s="42"/>
      <c r="F56" s="18">
        <v>6</v>
      </c>
    </row>
    <row r="57" spans="1:21">
      <c r="A57" s="18" t="s">
        <v>87</v>
      </c>
      <c r="B57" s="12" t="s">
        <v>39</v>
      </c>
      <c r="C57" s="42"/>
      <c r="D57" s="42"/>
      <c r="E57" s="42"/>
    </row>
    <row r="58" spans="1:21">
      <c r="A58" s="18" t="s">
        <v>88</v>
      </c>
      <c r="B58" s="12" t="s">
        <v>8</v>
      </c>
      <c r="C58" s="42"/>
      <c r="D58" s="42"/>
      <c r="E58" s="42"/>
    </row>
    <row r="59" spans="1:21">
      <c r="A59" s="18" t="s">
        <v>89</v>
      </c>
      <c r="B59" s="41" t="s">
        <v>23</v>
      </c>
      <c r="C59" s="42">
        <v>19170</v>
      </c>
      <c r="D59" s="42"/>
      <c r="E59" s="42"/>
      <c r="F59" s="18">
        <v>18036</v>
      </c>
      <c r="I59" s="18">
        <f>170+25326</f>
        <v>25496</v>
      </c>
      <c r="L59" s="18">
        <f>86+17118+132</f>
        <v>17336</v>
      </c>
      <c r="O59" s="18">
        <f>4320+15066</f>
        <v>19386</v>
      </c>
      <c r="R59" s="18">
        <f>48+486+10860</f>
        <v>11394</v>
      </c>
      <c r="U59" s="18">
        <f>814+4+13335</f>
        <v>14153</v>
      </c>
    </row>
    <row r="60" spans="1:21">
      <c r="A60" s="18" t="s">
        <v>90</v>
      </c>
      <c r="B60" s="12" t="s">
        <v>40</v>
      </c>
      <c r="C60" s="42"/>
      <c r="D60" s="42"/>
      <c r="E60" s="42"/>
    </row>
    <row r="61" spans="1:21">
      <c r="A61" s="18" t="s">
        <v>91</v>
      </c>
      <c r="B61" s="12" t="s">
        <v>35</v>
      </c>
      <c r="C61" s="42"/>
      <c r="D61" s="42"/>
      <c r="E61" s="42"/>
    </row>
    <row r="62" spans="1:21">
      <c r="A62" s="18" t="s">
        <v>92</v>
      </c>
      <c r="B62" s="12" t="s">
        <v>15</v>
      </c>
      <c r="C62" s="42">
        <v>10744</v>
      </c>
      <c r="D62" s="44"/>
      <c r="E62" s="44"/>
      <c r="F62" s="18">
        <v>12920</v>
      </c>
      <c r="I62" s="18">
        <v>11560</v>
      </c>
      <c r="L62" s="18">
        <v>11424</v>
      </c>
      <c r="O62" s="18">
        <v>9656</v>
      </c>
      <c r="R62" s="18">
        <v>13056</v>
      </c>
      <c r="U62" s="18">
        <v>3944</v>
      </c>
    </row>
    <row r="63" spans="1:21">
      <c r="A63" s="18" t="s">
        <v>94</v>
      </c>
      <c r="B63" s="12" t="s">
        <v>14</v>
      </c>
      <c r="C63" s="42">
        <v>800</v>
      </c>
      <c r="D63" s="42"/>
      <c r="E63" s="42"/>
      <c r="F63" s="18">
        <v>800</v>
      </c>
      <c r="I63" s="18">
        <v>430</v>
      </c>
      <c r="L63" s="18">
        <v>400</v>
      </c>
      <c r="O63" s="18">
        <v>1200</v>
      </c>
      <c r="R63" s="18">
        <v>800</v>
      </c>
    </row>
    <row r="64" spans="1:21">
      <c r="A64" s="18" t="s">
        <v>95</v>
      </c>
      <c r="B64" s="4" t="s">
        <v>123</v>
      </c>
      <c r="C64" s="42"/>
      <c r="D64" s="44"/>
      <c r="E64" s="44"/>
    </row>
    <row r="65" spans="1:21">
      <c r="A65" s="18" t="s">
        <v>116</v>
      </c>
      <c r="B65" s="12" t="s">
        <v>41</v>
      </c>
      <c r="C65" s="42"/>
      <c r="D65" s="42"/>
      <c r="E65" s="42"/>
    </row>
    <row r="66" spans="1:21">
      <c r="A66" s="18" t="s">
        <v>96</v>
      </c>
      <c r="B66" s="12" t="s">
        <v>141</v>
      </c>
      <c r="C66" s="42"/>
      <c r="D66" s="42"/>
      <c r="E66" s="42"/>
      <c r="L66" s="18">
        <f>76+70</f>
        <v>146</v>
      </c>
      <c r="O66" s="18">
        <v>10</v>
      </c>
    </row>
    <row r="67" spans="1:21">
      <c r="A67" s="18" t="s">
        <v>130</v>
      </c>
      <c r="B67" s="12" t="s">
        <v>142</v>
      </c>
      <c r="C67" s="42">
        <v>125584</v>
      </c>
      <c r="D67" s="17"/>
      <c r="E67" s="17"/>
      <c r="F67" s="18">
        <v>119596</v>
      </c>
      <c r="I67" s="18">
        <v>145774</v>
      </c>
      <c r="L67" s="18">
        <v>120784</v>
      </c>
      <c r="O67" s="18">
        <v>138372</v>
      </c>
      <c r="R67" s="18">
        <f>173506+3840</f>
        <v>177346</v>
      </c>
      <c r="U67" s="18">
        <f>120914+8640</f>
        <v>129554</v>
      </c>
    </row>
    <row r="68" spans="1:21">
      <c r="A68" s="18" t="s">
        <v>93</v>
      </c>
      <c r="B68" s="12" t="s">
        <v>24</v>
      </c>
      <c r="C68" s="42"/>
      <c r="D68" s="42"/>
      <c r="E68" s="42"/>
    </row>
    <row r="69" spans="1:21">
      <c r="A69" s="18" t="s">
        <v>156</v>
      </c>
      <c r="B69" s="12" t="s">
        <v>157</v>
      </c>
      <c r="C69" s="42"/>
      <c r="D69" s="42"/>
      <c r="E69" s="42"/>
      <c r="I69" s="18">
        <v>6</v>
      </c>
    </row>
    <row r="70" spans="1:21">
      <c r="A70" s="51" t="s">
        <v>197</v>
      </c>
      <c r="B70" s="12" t="s">
        <v>199</v>
      </c>
      <c r="C70" s="42"/>
      <c r="D70" s="42"/>
      <c r="E70" s="42"/>
      <c r="L70" s="18">
        <v>1500</v>
      </c>
      <c r="O70" s="18">
        <v>3000</v>
      </c>
      <c r="R70" s="18">
        <v>3000</v>
      </c>
      <c r="U70" s="18">
        <f>68+7500</f>
        <v>7568</v>
      </c>
    </row>
    <row r="71" spans="1:21">
      <c r="A71" s="51" t="s">
        <v>198</v>
      </c>
      <c r="B71" s="12" t="s">
        <v>200</v>
      </c>
      <c r="C71" s="42"/>
      <c r="D71" s="42"/>
      <c r="E71" s="42"/>
      <c r="F71" s="18">
        <v>10401</v>
      </c>
      <c r="L71" s="18">
        <v>9201</v>
      </c>
    </row>
    <row r="72" spans="1:21">
      <c r="A72" s="18" t="s">
        <v>97</v>
      </c>
      <c r="B72" s="12" t="s">
        <v>16</v>
      </c>
      <c r="C72" s="42"/>
      <c r="D72" s="42"/>
      <c r="E72" s="42"/>
    </row>
    <row r="73" spans="1:21">
      <c r="A73" s="18" t="s">
        <v>229</v>
      </c>
      <c r="B73" s="12" t="s">
        <v>230</v>
      </c>
      <c r="C73" s="42">
        <v>78</v>
      </c>
      <c r="D73" s="42"/>
      <c r="E73" s="42"/>
      <c r="F73" s="18">
        <f>62+29</f>
        <v>91</v>
      </c>
      <c r="I73" s="18">
        <f>153+1</f>
        <v>154</v>
      </c>
      <c r="L73" s="18">
        <f>7+2174</f>
        <v>2181</v>
      </c>
      <c r="O73" s="18">
        <f>4500+3512</f>
        <v>8012</v>
      </c>
      <c r="R73" s="18">
        <f>1+151+7135</f>
        <v>7287</v>
      </c>
      <c r="U73" s="18">
        <f>41+10411</f>
        <v>10452</v>
      </c>
    </row>
    <row r="74" spans="1:21">
      <c r="A74" s="18" t="s">
        <v>238</v>
      </c>
      <c r="B74" s="12" t="s">
        <v>239</v>
      </c>
      <c r="C74" s="42"/>
      <c r="D74" s="42"/>
      <c r="E74" s="42"/>
      <c r="F74" s="18">
        <v>5050</v>
      </c>
    </row>
    <row r="75" spans="1:21">
      <c r="A75" s="18" t="s">
        <v>98</v>
      </c>
      <c r="B75" s="12" t="s">
        <v>51</v>
      </c>
      <c r="C75" s="42"/>
      <c r="D75" s="42"/>
      <c r="E75" s="42"/>
    </row>
    <row r="76" spans="1:21">
      <c r="A76" s="18" t="s">
        <v>99</v>
      </c>
      <c r="B76" s="12" t="s">
        <v>55</v>
      </c>
      <c r="C76" s="42"/>
      <c r="D76" s="42"/>
      <c r="E76" s="42"/>
    </row>
    <row r="77" spans="1:21">
      <c r="A77" s="18" t="s">
        <v>131</v>
      </c>
      <c r="B77" s="12" t="s">
        <v>132</v>
      </c>
      <c r="C77" s="42"/>
      <c r="D77" s="42"/>
      <c r="E77" s="42"/>
    </row>
    <row r="78" spans="1:21">
      <c r="A78" s="18" t="s">
        <v>109</v>
      </c>
      <c r="B78" s="12" t="s">
        <v>42</v>
      </c>
      <c r="C78" s="42"/>
      <c r="D78" s="42"/>
      <c r="E78" s="42"/>
    </row>
    <row r="79" spans="1:21">
      <c r="A79" s="18" t="s">
        <v>194</v>
      </c>
      <c r="B79" s="12" t="s">
        <v>240</v>
      </c>
      <c r="C79" s="42"/>
      <c r="D79" s="42"/>
      <c r="E79" s="42"/>
      <c r="F79" s="18">
        <v>1500</v>
      </c>
      <c r="R79" s="18">
        <v>2500</v>
      </c>
    </row>
    <row r="80" spans="1:21">
      <c r="A80" s="18" t="s">
        <v>158</v>
      </c>
      <c r="B80" s="12" t="s">
        <v>159</v>
      </c>
      <c r="C80" s="42"/>
      <c r="D80" s="42"/>
      <c r="E80" s="42"/>
    </row>
    <row r="81" spans="1:21">
      <c r="A81" s="18" t="s">
        <v>145</v>
      </c>
      <c r="B81" s="12" t="s">
        <v>57</v>
      </c>
      <c r="C81" s="42"/>
      <c r="D81" s="42"/>
      <c r="E81" s="42"/>
      <c r="F81" s="18">
        <v>800</v>
      </c>
      <c r="R81" s="18">
        <v>800</v>
      </c>
    </row>
    <row r="82" spans="1:21">
      <c r="A82" s="18" t="s">
        <v>100</v>
      </c>
      <c r="B82" s="12" t="s">
        <v>27</v>
      </c>
      <c r="C82" s="42">
        <f>100+37440</f>
        <v>37540</v>
      </c>
      <c r="D82" s="42"/>
      <c r="E82" s="42"/>
      <c r="F82" s="18">
        <v>44160</v>
      </c>
      <c r="I82" s="18">
        <f>37440+60</f>
        <v>37500</v>
      </c>
      <c r="L82" s="18">
        <v>52800</v>
      </c>
      <c r="O82" s="18">
        <v>52800</v>
      </c>
      <c r="R82" s="18">
        <v>35610</v>
      </c>
      <c r="U82" s="18">
        <v>59520</v>
      </c>
    </row>
    <row r="83" spans="1:21">
      <c r="A83" s="18" t="s">
        <v>117</v>
      </c>
      <c r="B83" s="12" t="s">
        <v>62</v>
      </c>
      <c r="C83" s="42">
        <v>350</v>
      </c>
      <c r="D83" s="42"/>
      <c r="E83" s="42"/>
      <c r="F83" s="18">
        <v>15000</v>
      </c>
      <c r="I83" s="18">
        <v>22000</v>
      </c>
      <c r="L83" s="18">
        <f>12000+1</f>
        <v>12001</v>
      </c>
      <c r="O83" s="18">
        <v>40000</v>
      </c>
      <c r="R83" s="18">
        <v>20000</v>
      </c>
      <c r="U83" s="18">
        <v>20001</v>
      </c>
    </row>
    <row r="84" spans="1:21">
      <c r="A84" s="18" t="s">
        <v>101</v>
      </c>
      <c r="B84" s="12" t="s">
        <v>22</v>
      </c>
      <c r="C84" s="42">
        <v>18112</v>
      </c>
      <c r="D84" s="42"/>
      <c r="E84" s="42"/>
      <c r="F84" s="18">
        <v>10000</v>
      </c>
      <c r="I84" s="18">
        <v>20370</v>
      </c>
      <c r="L84" s="18">
        <v>10840</v>
      </c>
      <c r="U84" s="18">
        <v>1000</v>
      </c>
    </row>
    <row r="85" spans="1:21">
      <c r="A85" s="18" t="s">
        <v>207</v>
      </c>
      <c r="B85" s="12" t="s">
        <v>208</v>
      </c>
      <c r="C85" s="42"/>
      <c r="D85" s="42"/>
      <c r="E85" s="42"/>
    </row>
    <row r="86" spans="1:21">
      <c r="A86" s="18" t="s">
        <v>190</v>
      </c>
      <c r="B86" s="12" t="s">
        <v>191</v>
      </c>
      <c r="C86" s="42"/>
      <c r="D86" s="42"/>
      <c r="E86" s="42"/>
      <c r="O86" s="18">
        <v>100</v>
      </c>
    </row>
    <row r="87" spans="1:21" ht="14.25" customHeight="1">
      <c r="A87" s="18" t="s">
        <v>118</v>
      </c>
      <c r="B87" s="12" t="s">
        <v>60</v>
      </c>
      <c r="C87" s="42"/>
      <c r="D87" s="42"/>
      <c r="E87" s="42"/>
    </row>
    <row r="88" spans="1:21" ht="14.25" customHeight="1">
      <c r="A88" s="18" t="s">
        <v>187</v>
      </c>
      <c r="B88" s="12" t="s">
        <v>188</v>
      </c>
      <c r="C88" s="42"/>
      <c r="D88" s="42"/>
      <c r="E88" s="42"/>
    </row>
    <row r="89" spans="1:21">
      <c r="A89" s="18" t="s">
        <v>102</v>
      </c>
      <c r="B89" s="12" t="s">
        <v>3</v>
      </c>
      <c r="C89" s="42"/>
      <c r="D89" s="42"/>
      <c r="E89" s="42"/>
    </row>
    <row r="90" spans="1:21">
      <c r="A90" s="18" t="s">
        <v>119</v>
      </c>
      <c r="B90" s="12" t="s">
        <v>170</v>
      </c>
      <c r="C90" s="42"/>
      <c r="D90" s="42"/>
      <c r="E90" s="42"/>
      <c r="O90" s="18">
        <v>50</v>
      </c>
      <c r="R90" s="18">
        <v>100</v>
      </c>
    </row>
    <row r="91" spans="1:21">
      <c r="A91" s="18" t="s">
        <v>120</v>
      </c>
      <c r="B91" s="12" t="s">
        <v>121</v>
      </c>
      <c r="C91" s="42">
        <f>2+16+1+63+12265+18+112</f>
        <v>12477</v>
      </c>
      <c r="D91" s="42"/>
      <c r="E91" s="42"/>
      <c r="L91" s="18">
        <f>1+5+1+400+12+3+4+15</f>
        <v>441</v>
      </c>
      <c r="O91" s="18">
        <f>5+5+42+10</f>
        <v>62</v>
      </c>
    </row>
    <row r="92" spans="1:21">
      <c r="A92" s="18" t="s">
        <v>133</v>
      </c>
      <c r="B92" s="12" t="s">
        <v>134</v>
      </c>
      <c r="C92" s="42"/>
      <c r="D92" s="42"/>
      <c r="E92" s="42"/>
      <c r="F92" s="18">
        <v>313</v>
      </c>
      <c r="I92" s="18">
        <v>46</v>
      </c>
      <c r="L92" s="18">
        <v>530</v>
      </c>
      <c r="O92" s="18">
        <v>1022</v>
      </c>
      <c r="R92" s="18">
        <v>256</v>
      </c>
      <c r="U92" s="18">
        <v>596</v>
      </c>
    </row>
    <row r="93" spans="1:21">
      <c r="A93" s="18" t="s">
        <v>231</v>
      </c>
      <c r="B93" s="12" t="s">
        <v>232</v>
      </c>
      <c r="C93" s="42">
        <v>13575</v>
      </c>
      <c r="D93" s="42"/>
      <c r="E93" s="42"/>
      <c r="F93" s="18">
        <v>15230</v>
      </c>
      <c r="I93" s="18">
        <v>26260</v>
      </c>
      <c r="L93" s="18">
        <v>23125</v>
      </c>
      <c r="O93" s="18">
        <v>22465</v>
      </c>
      <c r="R93" s="18">
        <v>26177</v>
      </c>
      <c r="U93" s="18">
        <v>18440</v>
      </c>
    </row>
    <row r="94" spans="1:21">
      <c r="A94" s="18" t="s">
        <v>152</v>
      </c>
      <c r="B94" s="12" t="s">
        <v>147</v>
      </c>
      <c r="C94" s="42">
        <v>12000</v>
      </c>
      <c r="D94" s="42"/>
      <c r="E94" s="42"/>
      <c r="F94" s="18">
        <v>13200</v>
      </c>
      <c r="I94" s="18">
        <v>18000</v>
      </c>
      <c r="L94" s="18">
        <v>17538</v>
      </c>
      <c r="O94" s="18">
        <v>15500</v>
      </c>
      <c r="R94" s="18">
        <v>11474</v>
      </c>
      <c r="U94" s="18">
        <v>6201</v>
      </c>
    </row>
    <row r="95" spans="1:21">
      <c r="A95" s="18" t="s">
        <v>216</v>
      </c>
      <c r="B95" s="12" t="s">
        <v>217</v>
      </c>
      <c r="C95" s="42"/>
      <c r="D95" s="42"/>
      <c r="E95" s="42"/>
    </row>
    <row r="96" spans="1:21">
      <c r="A96" s="18" t="s">
        <v>103</v>
      </c>
      <c r="B96" s="12" t="s">
        <v>48</v>
      </c>
      <c r="C96" s="42"/>
      <c r="D96" s="42"/>
      <c r="E96" s="42"/>
    </row>
    <row r="97" spans="1:38">
      <c r="A97" s="18" t="s">
        <v>122</v>
      </c>
      <c r="B97" s="12" t="s">
        <v>58</v>
      </c>
      <c r="C97" s="42"/>
      <c r="D97" s="42"/>
      <c r="E97" s="42"/>
      <c r="F97" s="18">
        <v>25</v>
      </c>
      <c r="I97" s="18">
        <v>10</v>
      </c>
      <c r="O97" s="18">
        <v>25</v>
      </c>
      <c r="U97" s="18">
        <v>50</v>
      </c>
    </row>
    <row r="98" spans="1:38">
      <c r="A98" s="18" t="s">
        <v>153</v>
      </c>
      <c r="B98" s="12" t="s">
        <v>21</v>
      </c>
      <c r="C98" s="42">
        <v>27674</v>
      </c>
      <c r="D98" s="42"/>
      <c r="E98" s="42"/>
      <c r="F98" s="18">
        <v>27400</v>
      </c>
      <c r="I98" s="18">
        <v>21032</v>
      </c>
      <c r="L98" s="18">
        <v>37000</v>
      </c>
      <c r="O98" s="18">
        <v>39665</v>
      </c>
      <c r="R98" s="18">
        <v>5634</v>
      </c>
      <c r="U98" s="18">
        <v>9000</v>
      </c>
    </row>
    <row r="99" spans="1:38">
      <c r="A99" s="18" t="s">
        <v>222</v>
      </c>
      <c r="B99" s="12" t="s">
        <v>250</v>
      </c>
      <c r="C99" s="42"/>
      <c r="D99" s="42"/>
      <c r="E99" s="42"/>
      <c r="I99" s="18">
        <v>500</v>
      </c>
      <c r="R99" s="18">
        <v>15</v>
      </c>
    </row>
    <row r="100" spans="1:38">
      <c r="A100" s="18" t="s">
        <v>111</v>
      </c>
      <c r="B100" s="12" t="s">
        <v>4</v>
      </c>
      <c r="C100" s="42">
        <v>19850</v>
      </c>
      <c r="D100" s="42"/>
      <c r="E100" s="42"/>
      <c r="F100" s="18">
        <v>141270</v>
      </c>
      <c r="I100" s="18">
        <v>144990</v>
      </c>
      <c r="L100" s="18">
        <v>204760</v>
      </c>
      <c r="O100" s="18">
        <v>102610</v>
      </c>
      <c r="R100" s="18">
        <v>92130</v>
      </c>
      <c r="U100" s="18">
        <v>86280</v>
      </c>
    </row>
    <row r="101" spans="1:38">
      <c r="A101" s="18" t="s">
        <v>110</v>
      </c>
      <c r="B101" s="12" t="s">
        <v>43</v>
      </c>
      <c r="C101" s="42">
        <v>160300</v>
      </c>
      <c r="D101" s="42"/>
      <c r="E101" s="42"/>
      <c r="F101" s="18">
        <v>9700</v>
      </c>
      <c r="I101" s="18">
        <v>22020</v>
      </c>
      <c r="L101" s="18">
        <v>16920</v>
      </c>
      <c r="O101" s="18">
        <v>19500</v>
      </c>
      <c r="R101" s="18">
        <v>27300</v>
      </c>
      <c r="U101" s="18">
        <v>19100</v>
      </c>
    </row>
    <row r="102" spans="1:38">
      <c r="A102" s="18" t="s">
        <v>192</v>
      </c>
      <c r="B102" s="12" t="s">
        <v>193</v>
      </c>
      <c r="C102" s="42"/>
      <c r="D102" s="42"/>
      <c r="E102" s="42"/>
    </row>
    <row r="103" spans="1:38">
      <c r="A103" s="18" t="s">
        <v>136</v>
      </c>
      <c r="B103" s="12" t="s">
        <v>137</v>
      </c>
      <c r="C103" s="42">
        <v>1000</v>
      </c>
      <c r="D103" s="42"/>
      <c r="E103" s="42"/>
      <c r="I103" s="18">
        <v>370</v>
      </c>
    </row>
    <row r="104" spans="1:38">
      <c r="A104" s="18" t="s">
        <v>112</v>
      </c>
      <c r="B104" s="12" t="s">
        <v>47</v>
      </c>
      <c r="C104" s="42">
        <v>10536</v>
      </c>
      <c r="D104" s="42"/>
      <c r="E104" s="42"/>
      <c r="I104" s="18">
        <v>560</v>
      </c>
      <c r="O104" s="18">
        <v>288</v>
      </c>
      <c r="U104" s="18">
        <v>288</v>
      </c>
    </row>
    <row r="105" spans="1:38">
      <c r="A105" s="18" t="s">
        <v>138</v>
      </c>
      <c r="B105" s="12" t="s">
        <v>63</v>
      </c>
      <c r="C105" s="42"/>
      <c r="D105" s="42"/>
      <c r="E105" s="42"/>
      <c r="F105" s="18">
        <v>7093</v>
      </c>
    </row>
    <row r="106" spans="1:38">
      <c r="A106" s="18" t="s">
        <v>104</v>
      </c>
      <c r="B106" s="12" t="s">
        <v>5</v>
      </c>
      <c r="C106" s="42">
        <v>710</v>
      </c>
      <c r="D106" s="42"/>
      <c r="E106" s="42"/>
      <c r="F106" s="18">
        <v>1500</v>
      </c>
      <c r="I106" s="18">
        <v>1325</v>
      </c>
      <c r="L106" s="18">
        <v>1130</v>
      </c>
      <c r="O106" s="18">
        <v>1180</v>
      </c>
      <c r="R106" s="18">
        <v>875</v>
      </c>
      <c r="U106" s="18">
        <v>1710</v>
      </c>
    </row>
    <row r="107" spans="1:38">
      <c r="A107" s="18" t="s">
        <v>196</v>
      </c>
      <c r="B107" s="6"/>
      <c r="C107" s="6">
        <f>84+100</f>
        <v>184</v>
      </c>
      <c r="D107" s="6"/>
      <c r="E107" s="6"/>
      <c r="F107" s="18">
        <f>30+3+1+15+93+2+4+28+8+1</f>
        <v>185</v>
      </c>
      <c r="I107" s="18">
        <f>20+4+60</f>
        <v>84</v>
      </c>
      <c r="L107" s="18">
        <f>6+60+160+6+1000</f>
        <v>1232</v>
      </c>
      <c r="O107" s="18">
        <f>2+54+76+5+2+6+1+15</f>
        <v>161</v>
      </c>
      <c r="R107" s="18">
        <f>3+10+82+11+10+24+200+11</f>
        <v>351</v>
      </c>
      <c r="U107" s="18">
        <v>1</v>
      </c>
    </row>
    <row r="108" spans="1:38">
      <c r="B108" s="13" t="s">
        <v>64</v>
      </c>
      <c r="C108" s="14">
        <f>SUM(C3:C107)</f>
        <v>1149143</v>
      </c>
      <c r="D108" s="14">
        <f>SUM(D3:D106)</f>
        <v>0</v>
      </c>
      <c r="E108" s="27">
        <f>+D108/C108*1000000</f>
        <v>0</v>
      </c>
      <c r="F108" s="14">
        <f>SUM(F3:F107)</f>
        <v>1173886</v>
      </c>
      <c r="G108" s="14">
        <f>SUM(G3:G106)</f>
        <v>2</v>
      </c>
      <c r="H108" s="27">
        <f>+G108/F108*1000000</f>
        <v>1.7037429528932111</v>
      </c>
      <c r="I108" s="14">
        <f>SUM(I3:I107)</f>
        <v>1496784</v>
      </c>
      <c r="J108" s="14">
        <f>SUM(J3:J106)</f>
        <v>0</v>
      </c>
      <c r="K108" s="27">
        <f>+J108/I108*1000000</f>
        <v>0</v>
      </c>
      <c r="L108" s="14">
        <f>SUM(L3:L107)</f>
        <v>1414456</v>
      </c>
      <c r="M108" s="14">
        <f>SUM(M3:M106)</f>
        <v>0</v>
      </c>
      <c r="N108" s="27">
        <f>+M108/L108*1000000</f>
        <v>0</v>
      </c>
      <c r="O108" s="14">
        <f>SUM(O3:O107)</f>
        <v>1368465</v>
      </c>
      <c r="P108" s="14">
        <f>SUM(P3:P106)</f>
        <v>0</v>
      </c>
      <c r="Q108" s="27">
        <f>+P108/O108*1000000</f>
        <v>0</v>
      </c>
      <c r="R108" s="14">
        <f>SUM(R3:R107)</f>
        <v>1466625</v>
      </c>
      <c r="S108" s="14">
        <f>SUM(S3:S106)</f>
        <v>0</v>
      </c>
      <c r="T108" s="27">
        <f>+S108/R108*1000000</f>
        <v>0</v>
      </c>
      <c r="U108" s="14">
        <f>SUM(U3:U107)</f>
        <v>1004488</v>
      </c>
      <c r="V108" s="14">
        <f>SUM(V3:V106)</f>
        <v>0</v>
      </c>
      <c r="W108" s="27">
        <f>+V108/U108*1000000</f>
        <v>0</v>
      </c>
      <c r="X108" s="14"/>
      <c r="Y108" s="14"/>
      <c r="Z108" s="27"/>
      <c r="AA108" s="14"/>
      <c r="AB108" s="27"/>
      <c r="AC108" s="14"/>
      <c r="AD108" s="14"/>
      <c r="AE108" s="27"/>
      <c r="AF108" s="14"/>
      <c r="AG108" s="14"/>
      <c r="AH108" s="27"/>
      <c r="AI108" s="14"/>
      <c r="AJ108" s="14"/>
      <c r="AK108" s="27"/>
      <c r="AL108" s="14"/>
    </row>
    <row r="109" spans="1:38">
      <c r="B109" s="12" t="s">
        <v>64</v>
      </c>
      <c r="C109" s="63" t="s">
        <v>236</v>
      </c>
      <c r="D109" s="64"/>
      <c r="E109" s="12"/>
      <c r="F109" s="63" t="s">
        <v>247</v>
      </c>
      <c r="G109" s="64"/>
      <c r="H109" s="12"/>
      <c r="I109" s="63" t="s">
        <v>247</v>
      </c>
      <c r="J109" s="64"/>
      <c r="K109" s="12"/>
      <c r="L109" s="63" t="s">
        <v>265</v>
      </c>
      <c r="M109" s="64"/>
      <c r="N109" s="12"/>
      <c r="O109" s="63" t="s">
        <v>265</v>
      </c>
      <c r="P109" s="64"/>
      <c r="Q109" s="12"/>
      <c r="R109" s="63" t="s">
        <v>265</v>
      </c>
      <c r="S109" s="64"/>
      <c r="T109" s="12"/>
      <c r="U109" s="63" t="s">
        <v>254</v>
      </c>
      <c r="V109" s="64"/>
      <c r="W109" s="12"/>
      <c r="X109" s="63"/>
      <c r="Y109" s="64"/>
      <c r="AA109" s="63"/>
      <c r="AB109" s="64"/>
      <c r="AD109" s="63"/>
      <c r="AE109" s="64"/>
      <c r="AH109" s="63"/>
      <c r="AI109" s="64"/>
      <c r="AK109" s="63"/>
      <c r="AL109" s="64"/>
    </row>
    <row r="110" spans="1:38">
      <c r="B110" s="17"/>
      <c r="C110" s="20"/>
      <c r="D110" s="19"/>
      <c r="E110" s="19"/>
      <c r="O110" s="57"/>
      <c r="U110" s="18" t="s">
        <v>64</v>
      </c>
      <c r="X110" s="18" t="s">
        <v>64</v>
      </c>
      <c r="AA110" s="57"/>
      <c r="AG110" s="57"/>
      <c r="AJ110" s="57"/>
    </row>
    <row r="111" spans="1:38">
      <c r="B111" s="23"/>
      <c r="C111" s="37"/>
      <c r="D111" s="23"/>
      <c r="E111" s="23"/>
      <c r="F111" s="57"/>
      <c r="I111" s="57"/>
      <c r="L111" s="57"/>
      <c r="O111" s="57"/>
      <c r="R111" s="57"/>
      <c r="U111" s="57" t="s">
        <v>64</v>
      </c>
      <c r="X111" s="57" t="s">
        <v>64</v>
      </c>
      <c r="AA111" s="57"/>
    </row>
    <row r="112" spans="1:38" ht="14.25" customHeight="1">
      <c r="B112" s="23"/>
      <c r="C112" s="37"/>
      <c r="D112" s="23"/>
      <c r="E112" s="23"/>
      <c r="AG112" s="57"/>
    </row>
    <row r="113" spans="1:30">
      <c r="A113" s="3" t="s">
        <v>140</v>
      </c>
      <c r="B113" s="5"/>
      <c r="C113" s="3"/>
      <c r="D113" s="3"/>
      <c r="E113" s="3"/>
      <c r="I113" s="57"/>
      <c r="O113" s="17"/>
      <c r="P113" s="17"/>
      <c r="Q113" s="47" t="s">
        <v>171</v>
      </c>
      <c r="R113" s="47" t="s">
        <v>171</v>
      </c>
      <c r="S113" s="48" t="s">
        <v>172</v>
      </c>
      <c r="T113" s="49"/>
      <c r="U113" s="26"/>
      <c r="AA113" s="57"/>
    </row>
    <row r="114" spans="1:30">
      <c r="A114" s="3" t="s">
        <v>10</v>
      </c>
      <c r="B114" s="5" t="s">
        <v>11</v>
      </c>
      <c r="C114" s="3" t="s">
        <v>12</v>
      </c>
      <c r="D114" s="3" t="s">
        <v>13</v>
      </c>
      <c r="E114" s="3"/>
      <c r="G114" s="5" t="s">
        <v>161</v>
      </c>
      <c r="I114" s="3" t="s">
        <v>0</v>
      </c>
      <c r="O114" s="50" t="s">
        <v>32</v>
      </c>
      <c r="P114" s="50" t="s">
        <v>33</v>
      </c>
      <c r="Q114" s="47" t="s">
        <v>6</v>
      </c>
      <c r="R114" s="47" t="s">
        <v>1</v>
      </c>
      <c r="S114" s="50" t="s">
        <v>1</v>
      </c>
      <c r="T114" s="49"/>
      <c r="U114" s="22"/>
      <c r="AD114" s="57"/>
    </row>
    <row r="115" spans="1:30" ht="12" customHeight="1">
      <c r="A115" s="7" t="s">
        <v>234</v>
      </c>
      <c r="B115" s="7"/>
      <c r="C115" s="7"/>
      <c r="D115" s="45"/>
      <c r="E115" s="8"/>
      <c r="O115" s="53" t="s">
        <v>186</v>
      </c>
      <c r="P115" s="52">
        <v>25</v>
      </c>
      <c r="Q115" s="56">
        <v>6</v>
      </c>
      <c r="R115" s="56">
        <v>4.87</v>
      </c>
      <c r="S115" s="56">
        <v>46.8</v>
      </c>
      <c r="T115" s="55">
        <f>SUM(R115:R115)</f>
        <v>4.87</v>
      </c>
      <c r="U115" s="54">
        <f t="shared" ref="U115:U132" si="0">+T115/12</f>
        <v>0.40583333333333332</v>
      </c>
    </row>
    <row r="116" spans="1:30" ht="12.75" customHeight="1">
      <c r="A116" s="3" t="s">
        <v>248</v>
      </c>
      <c r="B116" s="5"/>
      <c r="C116" s="3"/>
      <c r="D116" s="3"/>
      <c r="E116" s="3"/>
      <c r="O116" s="53" t="s">
        <v>189</v>
      </c>
      <c r="P116" s="52">
        <v>25</v>
      </c>
      <c r="Q116" s="56">
        <v>0</v>
      </c>
      <c r="R116" s="56">
        <v>0</v>
      </c>
      <c r="S116" s="56">
        <v>41.3</v>
      </c>
      <c r="T116" s="55">
        <f>SUM(R115:R116)</f>
        <v>4.87</v>
      </c>
      <c r="U116" s="54">
        <f t="shared" si="0"/>
        <v>0.40583333333333332</v>
      </c>
    </row>
    <row r="117" spans="1:30">
      <c r="A117" s="3" t="s">
        <v>10</v>
      </c>
      <c r="B117" s="5" t="s">
        <v>11</v>
      </c>
      <c r="C117" s="3" t="s">
        <v>12</v>
      </c>
      <c r="D117" s="3" t="s">
        <v>13</v>
      </c>
      <c r="E117" s="3"/>
      <c r="G117" s="5" t="s">
        <v>161</v>
      </c>
      <c r="I117" s="3" t="s">
        <v>0</v>
      </c>
      <c r="O117" s="53" t="s">
        <v>195</v>
      </c>
      <c r="P117" s="52">
        <v>25</v>
      </c>
      <c r="Q117" s="56">
        <v>0</v>
      </c>
      <c r="R117" s="56">
        <v>0</v>
      </c>
      <c r="S117" s="56">
        <v>35.380000000000003</v>
      </c>
      <c r="T117" s="55">
        <f>SUM(R115:R117)</f>
        <v>4.87</v>
      </c>
      <c r="U117" s="54">
        <f t="shared" si="0"/>
        <v>0.40583333333333332</v>
      </c>
    </row>
    <row r="118" spans="1:30" ht="12" customHeight="1">
      <c r="A118" s="2">
        <v>15038814</v>
      </c>
      <c r="B118" s="2" t="s">
        <v>241</v>
      </c>
      <c r="C118" s="2">
        <v>2</v>
      </c>
      <c r="D118" s="4" t="s">
        <v>242</v>
      </c>
      <c r="E118" s="4"/>
      <c r="G118" s="18" t="s">
        <v>243</v>
      </c>
      <c r="I118" s="18" t="s">
        <v>244</v>
      </c>
      <c r="O118" s="53" t="s">
        <v>201</v>
      </c>
      <c r="P118" s="52">
        <v>25</v>
      </c>
      <c r="Q118" s="56">
        <v>1</v>
      </c>
      <c r="R118" s="56">
        <v>1.08</v>
      </c>
      <c r="S118" s="56">
        <v>30.03</v>
      </c>
      <c r="T118" s="55">
        <f>SUM(R115:R118)</f>
        <v>5.95</v>
      </c>
      <c r="U118" s="54">
        <f t="shared" si="0"/>
        <v>0.49583333333333335</v>
      </c>
    </row>
    <row r="119" spans="1:30" ht="10.5" customHeight="1">
      <c r="A119" s="3" t="s">
        <v>251</v>
      </c>
      <c r="B119" s="5"/>
      <c r="C119" s="3"/>
      <c r="D119" s="3"/>
      <c r="E119" s="3"/>
      <c r="O119" s="53" t="s">
        <v>204</v>
      </c>
      <c r="P119" s="52">
        <v>25</v>
      </c>
      <c r="Q119" s="56">
        <v>17</v>
      </c>
      <c r="R119" s="56">
        <v>28.6</v>
      </c>
      <c r="S119" s="56">
        <v>17.25</v>
      </c>
      <c r="T119" s="55">
        <f>SUM(R115:R119)</f>
        <v>34.550000000000004</v>
      </c>
      <c r="U119" s="54">
        <f t="shared" si="0"/>
        <v>2.8791666666666669</v>
      </c>
    </row>
    <row r="120" spans="1:30" ht="13.5" customHeight="1">
      <c r="A120" s="3" t="s">
        <v>10</v>
      </c>
      <c r="B120" s="5" t="s">
        <v>11</v>
      </c>
      <c r="C120" s="3" t="s">
        <v>12</v>
      </c>
      <c r="D120" s="3" t="s">
        <v>13</v>
      </c>
      <c r="E120" s="3"/>
      <c r="G120" s="5" t="s">
        <v>161</v>
      </c>
      <c r="I120" s="3" t="s">
        <v>0</v>
      </c>
      <c r="O120" s="53" t="s">
        <v>209</v>
      </c>
      <c r="P120" s="52">
        <v>25</v>
      </c>
      <c r="Q120" s="56">
        <v>0</v>
      </c>
      <c r="R120" s="56">
        <v>0</v>
      </c>
      <c r="S120" s="56">
        <v>12.42</v>
      </c>
      <c r="T120" s="55">
        <f>SUM(R115:R120)</f>
        <v>34.550000000000004</v>
      </c>
      <c r="U120" s="54">
        <f t="shared" si="0"/>
        <v>2.8791666666666669</v>
      </c>
    </row>
    <row r="121" spans="1:30">
      <c r="A121" s="2" t="s">
        <v>234</v>
      </c>
      <c r="B121" s="2"/>
      <c r="C121" s="2"/>
      <c r="D121" s="4"/>
      <c r="E121" s="4"/>
      <c r="O121" s="53" t="s">
        <v>210</v>
      </c>
      <c r="P121" s="52">
        <v>25</v>
      </c>
      <c r="Q121" s="56">
        <v>0</v>
      </c>
      <c r="R121" s="56">
        <v>0</v>
      </c>
      <c r="S121" s="56">
        <v>12.42</v>
      </c>
      <c r="T121" s="55">
        <f>SUM(R115:R121)</f>
        <v>34.550000000000004</v>
      </c>
      <c r="U121" s="54">
        <f t="shared" si="0"/>
        <v>2.8791666666666669</v>
      </c>
    </row>
    <row r="122" spans="1:30" ht="12" customHeight="1">
      <c r="A122" s="3" t="s">
        <v>255</v>
      </c>
      <c r="B122" s="5"/>
      <c r="C122" s="3"/>
      <c r="D122" s="3"/>
      <c r="E122" s="3"/>
      <c r="O122" s="53" t="s">
        <v>218</v>
      </c>
      <c r="P122" s="52">
        <v>25</v>
      </c>
      <c r="Q122" s="56">
        <v>0</v>
      </c>
      <c r="R122" s="56">
        <v>0</v>
      </c>
      <c r="S122" s="56">
        <v>7.88</v>
      </c>
      <c r="T122" s="55">
        <f>SUM(R115:R122)</f>
        <v>34.550000000000004</v>
      </c>
      <c r="U122" s="54">
        <f t="shared" si="0"/>
        <v>2.8791666666666669</v>
      </c>
    </row>
    <row r="123" spans="1:30">
      <c r="A123" s="3" t="s">
        <v>10</v>
      </c>
      <c r="B123" s="5" t="s">
        <v>11</v>
      </c>
      <c r="C123" s="3" t="s">
        <v>12</v>
      </c>
      <c r="D123" s="3" t="s">
        <v>13</v>
      </c>
      <c r="E123" s="3"/>
      <c r="G123" s="5" t="s">
        <v>161</v>
      </c>
      <c r="I123" s="3" t="s">
        <v>0</v>
      </c>
      <c r="O123" s="53" t="s">
        <v>219</v>
      </c>
      <c r="P123" s="52">
        <v>25</v>
      </c>
      <c r="Q123" s="56">
        <v>0</v>
      </c>
      <c r="R123" s="56">
        <v>0</v>
      </c>
      <c r="S123" s="56">
        <v>5.2750000000000004</v>
      </c>
      <c r="T123" s="55">
        <f>SUM(R115:R123)</f>
        <v>34.550000000000004</v>
      </c>
      <c r="U123" s="54">
        <f t="shared" si="0"/>
        <v>2.8791666666666669</v>
      </c>
    </row>
    <row r="124" spans="1:30" ht="13.5" customHeight="1">
      <c r="A124" s="2" t="s">
        <v>234</v>
      </c>
      <c r="B124" s="5"/>
      <c r="C124" s="3"/>
      <c r="D124" s="3"/>
      <c r="E124" s="3"/>
      <c r="G124" s="5"/>
      <c r="I124" s="3"/>
      <c r="O124" s="53" t="s">
        <v>221</v>
      </c>
      <c r="P124" s="52">
        <v>25</v>
      </c>
      <c r="Q124" s="56">
        <v>0</v>
      </c>
      <c r="R124" s="56">
        <v>0</v>
      </c>
      <c r="S124" s="56">
        <v>3.109</v>
      </c>
      <c r="T124" s="55">
        <f>SUM(R115:R124)</f>
        <v>34.550000000000004</v>
      </c>
      <c r="U124" s="54">
        <f t="shared" si="0"/>
        <v>2.8791666666666669</v>
      </c>
    </row>
    <row r="125" spans="1:30" ht="13.5" customHeight="1">
      <c r="A125" s="3" t="s">
        <v>266</v>
      </c>
      <c r="B125" s="5"/>
      <c r="C125" s="3"/>
      <c r="D125" s="3"/>
      <c r="E125" s="3"/>
      <c r="O125" s="53" t="s">
        <v>223</v>
      </c>
      <c r="P125" s="52">
        <v>25</v>
      </c>
      <c r="Q125" s="56">
        <v>0</v>
      </c>
      <c r="R125" s="56">
        <v>0</v>
      </c>
      <c r="S125" s="56">
        <v>3.109</v>
      </c>
      <c r="T125" s="55">
        <f>SUM(R115:R125)</f>
        <v>34.550000000000004</v>
      </c>
      <c r="U125" s="54">
        <f t="shared" si="0"/>
        <v>2.8791666666666669</v>
      </c>
    </row>
    <row r="126" spans="1:30">
      <c r="A126" s="3" t="s">
        <v>10</v>
      </c>
      <c r="B126" s="5" t="s">
        <v>11</v>
      </c>
      <c r="C126" s="3" t="s">
        <v>12</v>
      </c>
      <c r="D126" s="3" t="s">
        <v>13</v>
      </c>
      <c r="E126" s="3"/>
      <c r="G126" s="5" t="s">
        <v>161</v>
      </c>
      <c r="I126" s="3" t="s">
        <v>0</v>
      </c>
      <c r="O126" s="53" t="s">
        <v>224</v>
      </c>
      <c r="P126" s="52">
        <v>25</v>
      </c>
      <c r="Q126" s="56">
        <v>0</v>
      </c>
      <c r="R126" s="56">
        <v>0</v>
      </c>
      <c r="S126" s="56">
        <v>2.879</v>
      </c>
      <c r="T126" s="55">
        <f t="shared" ref="T126:T131" si="1">SUM(R115:R126)</f>
        <v>34.550000000000004</v>
      </c>
      <c r="U126" s="54">
        <f t="shared" si="0"/>
        <v>2.8791666666666669</v>
      </c>
    </row>
    <row r="127" spans="1:30" ht="12.75" customHeight="1">
      <c r="A127" s="2" t="s">
        <v>234</v>
      </c>
      <c r="B127" s="5"/>
      <c r="C127" s="3"/>
      <c r="D127" s="3"/>
      <c r="E127" s="3"/>
      <c r="G127" s="5"/>
      <c r="I127" s="3"/>
      <c r="O127" s="53" t="s">
        <v>233</v>
      </c>
      <c r="P127" s="52">
        <v>25</v>
      </c>
      <c r="Q127" s="56">
        <v>0</v>
      </c>
      <c r="R127" s="56">
        <v>0</v>
      </c>
      <c r="S127" s="56">
        <v>2.4729999999999999</v>
      </c>
      <c r="T127" s="55">
        <f t="shared" si="1"/>
        <v>29.68</v>
      </c>
      <c r="U127" s="54">
        <f t="shared" si="0"/>
        <v>2.4733333333333332</v>
      </c>
    </row>
    <row r="128" spans="1:30">
      <c r="A128" s="3" t="s">
        <v>268</v>
      </c>
      <c r="B128" s="5"/>
      <c r="C128" s="3"/>
      <c r="D128" s="3"/>
      <c r="E128" s="3"/>
      <c r="O128" s="53" t="s">
        <v>237</v>
      </c>
      <c r="P128" s="52">
        <v>25</v>
      </c>
      <c r="Q128" s="56">
        <v>0</v>
      </c>
      <c r="R128" s="56">
        <v>1.7</v>
      </c>
      <c r="S128" s="56">
        <v>2.6150000000000002</v>
      </c>
      <c r="T128" s="55">
        <f t="shared" si="1"/>
        <v>31.38</v>
      </c>
      <c r="U128" s="54">
        <f t="shared" si="0"/>
        <v>2.6149999999999998</v>
      </c>
    </row>
    <row r="129" spans="1:21" ht="12" customHeight="1">
      <c r="A129" s="3" t="s">
        <v>10</v>
      </c>
      <c r="B129" s="5" t="s">
        <v>11</v>
      </c>
      <c r="C129" s="3" t="s">
        <v>12</v>
      </c>
      <c r="D129" s="3" t="s">
        <v>13</v>
      </c>
      <c r="E129" s="3"/>
      <c r="G129" s="5" t="s">
        <v>161</v>
      </c>
      <c r="I129" s="3" t="s">
        <v>0</v>
      </c>
      <c r="O129" s="53" t="s">
        <v>252</v>
      </c>
      <c r="P129" s="52">
        <v>25</v>
      </c>
      <c r="Q129" s="56">
        <v>0</v>
      </c>
      <c r="R129" s="56">
        <v>0</v>
      </c>
      <c r="S129" s="56">
        <v>2.6150000000000002</v>
      </c>
      <c r="T129" s="55">
        <f t="shared" si="1"/>
        <v>31.38</v>
      </c>
      <c r="U129" s="54">
        <f t="shared" si="0"/>
        <v>2.6149999999999998</v>
      </c>
    </row>
    <row r="130" spans="1:21" ht="13.5" customHeight="1">
      <c r="A130" s="38" t="s">
        <v>276</v>
      </c>
      <c r="B130" s="22"/>
      <c r="C130" s="38">
        <v>1</v>
      </c>
      <c r="D130" s="39" t="s">
        <v>277</v>
      </c>
      <c r="E130" s="38"/>
      <c r="G130" s="18" t="s">
        <v>243</v>
      </c>
      <c r="I130" s="18" t="s">
        <v>278</v>
      </c>
      <c r="O130" s="53" t="s">
        <v>264</v>
      </c>
      <c r="P130" s="52">
        <v>25</v>
      </c>
      <c r="Q130" s="56">
        <v>0</v>
      </c>
      <c r="R130" s="56">
        <v>0</v>
      </c>
      <c r="S130" s="56">
        <v>2.5249999999999999</v>
      </c>
      <c r="T130" s="55">
        <f t="shared" si="1"/>
        <v>30.3</v>
      </c>
      <c r="U130" s="54">
        <f t="shared" si="0"/>
        <v>2.5249999999999999</v>
      </c>
    </row>
    <row r="131" spans="1:21" ht="13.5" customHeight="1">
      <c r="A131" s="3" t="s">
        <v>275</v>
      </c>
      <c r="B131" s="5"/>
      <c r="O131" s="53" t="s">
        <v>267</v>
      </c>
      <c r="P131" s="52">
        <v>25</v>
      </c>
      <c r="Q131" s="56">
        <v>0</v>
      </c>
      <c r="R131" s="56">
        <v>0</v>
      </c>
      <c r="S131" s="56">
        <v>2.5249999999999999</v>
      </c>
      <c r="T131" s="55">
        <f t="shared" si="1"/>
        <v>1.7</v>
      </c>
      <c r="U131" s="54">
        <f t="shared" si="0"/>
        <v>0.14166666666666666</v>
      </c>
    </row>
    <row r="132" spans="1:21" ht="14.25" customHeight="1">
      <c r="A132" s="3" t="s">
        <v>10</v>
      </c>
      <c r="B132" s="5" t="s">
        <v>11</v>
      </c>
      <c r="C132" s="3"/>
      <c r="D132" s="3"/>
      <c r="E132" s="3"/>
      <c r="G132" s="5"/>
      <c r="I132" s="3"/>
      <c r="O132" s="53" t="s">
        <v>273</v>
      </c>
      <c r="P132" s="52">
        <v>25</v>
      </c>
      <c r="Q132" s="56">
        <v>0</v>
      </c>
      <c r="R132" s="56">
        <v>0</v>
      </c>
      <c r="S132" s="56">
        <v>2.5249999999999999</v>
      </c>
      <c r="T132" s="55"/>
      <c r="U132" s="54">
        <f t="shared" si="0"/>
        <v>0</v>
      </c>
    </row>
    <row r="133" spans="1:21" ht="12" customHeight="1">
      <c r="A133" s="58"/>
      <c r="B133" s="50"/>
      <c r="C133" s="58"/>
      <c r="D133" s="1"/>
      <c r="E133" s="1"/>
    </row>
    <row r="134" spans="1:21" ht="14.25" customHeight="1">
      <c r="A134" s="50"/>
      <c r="B134" s="50"/>
      <c r="C134" s="50"/>
      <c r="D134" s="60"/>
      <c r="E134" s="60"/>
      <c r="F134" s="59"/>
      <c r="G134" s="59"/>
      <c r="H134" s="59"/>
      <c r="I134" s="59"/>
    </row>
    <row r="135" spans="1:21" ht="12.75" customHeight="1">
      <c r="A135" s="3"/>
    </row>
    <row r="136" spans="1:21" ht="12.75" customHeight="1">
      <c r="A136" s="3"/>
      <c r="B136" s="5"/>
      <c r="C136" s="3"/>
      <c r="D136" s="3"/>
      <c r="E136" s="3"/>
      <c r="G136" s="5"/>
      <c r="I136" s="3"/>
    </row>
    <row r="137" spans="1:21">
      <c r="A137" s="50"/>
      <c r="B137" s="50"/>
      <c r="C137" s="50"/>
      <c r="D137" s="60"/>
      <c r="E137" s="60"/>
      <c r="F137" s="59"/>
      <c r="G137" s="59"/>
      <c r="H137" s="59"/>
      <c r="I137" s="59"/>
    </row>
    <row r="138" spans="1:21">
      <c r="A138" s="50"/>
      <c r="B138" s="50"/>
      <c r="C138" s="50"/>
      <c r="D138" s="60"/>
      <c r="E138" s="60"/>
      <c r="F138" s="59"/>
      <c r="G138" s="59"/>
      <c r="H138" s="59"/>
      <c r="I138" s="59"/>
    </row>
    <row r="139" spans="1:21" ht="12.75" customHeight="1">
      <c r="A139" s="3"/>
    </row>
    <row r="140" spans="1:21" ht="13.5" customHeight="1">
      <c r="A140" s="3"/>
      <c r="B140" s="5"/>
      <c r="C140" s="3"/>
      <c r="D140" s="3"/>
      <c r="E140" s="3"/>
      <c r="G140" s="5"/>
      <c r="I140" s="3"/>
    </row>
    <row r="141" spans="1:21" ht="13.5" customHeight="1">
      <c r="A141" s="61"/>
      <c r="B141" s="22"/>
      <c r="C141" s="2"/>
      <c r="D141" s="40"/>
      <c r="E141" s="2"/>
      <c r="G141" s="22"/>
    </row>
    <row r="142" spans="1:21" ht="14.25" customHeight="1">
      <c r="A142" s="2"/>
      <c r="B142" s="22"/>
      <c r="C142" s="2"/>
      <c r="D142" s="40"/>
      <c r="E142" s="2"/>
    </row>
    <row r="143" spans="1:21" ht="13.5" customHeight="1">
      <c r="A143" s="3"/>
    </row>
    <row r="144" spans="1:21" ht="12" customHeight="1">
      <c r="A144" s="3"/>
      <c r="B144" s="5"/>
      <c r="C144" s="3"/>
      <c r="D144" s="3"/>
      <c r="E144" s="3"/>
      <c r="G144" s="5"/>
      <c r="I144" s="3"/>
    </row>
    <row r="145" spans="1:21" s="24" customFormat="1" ht="12" customHeight="1">
      <c r="A145" s="61"/>
      <c r="B145" s="22"/>
      <c r="C145" s="2"/>
      <c r="D145" s="40"/>
      <c r="E145" s="2"/>
      <c r="F145" s="18"/>
      <c r="G145" s="22"/>
      <c r="H145" s="18"/>
      <c r="I145" s="18"/>
      <c r="O145" s="35"/>
      <c r="P145" s="35"/>
      <c r="Q145" s="35"/>
      <c r="R145" s="35"/>
      <c r="S145" s="35"/>
      <c r="T145" s="35"/>
      <c r="U145" s="35"/>
    </row>
    <row r="146" spans="1:21" ht="14.25" customHeight="1">
      <c r="A146" s="22"/>
      <c r="B146" s="22"/>
      <c r="C146" s="22"/>
      <c r="D146" s="8"/>
      <c r="E146" s="22"/>
      <c r="F146" s="24"/>
      <c r="G146" s="24"/>
      <c r="H146" s="24"/>
      <c r="I146" s="24"/>
      <c r="O146" s="35"/>
      <c r="P146" s="35"/>
      <c r="Q146" s="35"/>
      <c r="R146" s="35"/>
      <c r="S146" s="35"/>
      <c r="T146" s="35"/>
      <c r="U146" s="35"/>
    </row>
    <row r="147" spans="1:21" s="24" customFormat="1" ht="13.5" customHeight="1">
      <c r="A147" s="3"/>
      <c r="B147" s="18"/>
      <c r="C147" s="18"/>
      <c r="D147" s="18"/>
      <c r="E147" s="18"/>
      <c r="F147" s="18"/>
      <c r="G147" s="18"/>
      <c r="H147" s="18"/>
      <c r="I147" s="18"/>
      <c r="O147" s="35"/>
      <c r="P147" s="35"/>
      <c r="Q147" s="35"/>
      <c r="R147" s="35"/>
      <c r="S147" s="35"/>
      <c r="T147" s="35"/>
      <c r="U147" s="35"/>
    </row>
    <row r="148" spans="1:21" ht="12" customHeight="1">
      <c r="A148" s="3"/>
      <c r="B148" s="5"/>
      <c r="C148" s="3"/>
      <c r="D148" s="3"/>
      <c r="E148" s="3"/>
      <c r="G148" s="5"/>
      <c r="I148" s="3"/>
    </row>
    <row r="149" spans="1:21" ht="13.5" customHeight="1">
      <c r="A149" s="61"/>
      <c r="B149" s="22"/>
      <c r="C149" s="2"/>
      <c r="D149" s="40"/>
      <c r="E149" s="2"/>
      <c r="G149" s="22"/>
      <c r="O149" s="35"/>
      <c r="P149" s="35"/>
      <c r="Q149" s="35"/>
      <c r="R149" s="35"/>
      <c r="S149" s="35"/>
      <c r="T149" s="35"/>
      <c r="U149" s="35"/>
    </row>
    <row r="150" spans="1:21" ht="14.25" customHeight="1">
      <c r="A150" s="3"/>
      <c r="B150" s="5"/>
      <c r="C150" s="3"/>
      <c r="D150" s="3"/>
      <c r="E150" s="3"/>
      <c r="O150" s="35"/>
      <c r="P150" s="35"/>
      <c r="Q150" s="35"/>
      <c r="R150" s="35"/>
      <c r="S150" s="35"/>
      <c r="T150" s="35"/>
      <c r="U150" s="35"/>
    </row>
    <row r="151" spans="1:21" s="24" customFormat="1" ht="13.5" customHeight="1">
      <c r="A151" s="3"/>
      <c r="B151" s="18"/>
      <c r="C151" s="18"/>
      <c r="D151" s="18"/>
      <c r="E151" s="18"/>
      <c r="F151" s="18"/>
      <c r="G151" s="18"/>
      <c r="H151" s="18"/>
      <c r="I151" s="18"/>
      <c r="O151" s="18"/>
      <c r="P151" s="18"/>
      <c r="Q151" s="18"/>
      <c r="R151" s="18"/>
      <c r="S151" s="18"/>
      <c r="T151" s="18"/>
      <c r="U151" s="18"/>
    </row>
    <row r="152" spans="1:21" s="24" customFormat="1">
      <c r="A152" s="3"/>
      <c r="B152" s="5"/>
      <c r="C152" s="3"/>
      <c r="D152" s="3"/>
      <c r="E152" s="3"/>
      <c r="F152" s="18"/>
      <c r="G152" s="5"/>
      <c r="H152" s="18"/>
      <c r="I152" s="3"/>
      <c r="O152" s="18"/>
      <c r="P152" s="18"/>
      <c r="Q152" s="18"/>
      <c r="R152" s="18"/>
      <c r="S152" s="18"/>
      <c r="T152" s="18"/>
      <c r="U152" s="18"/>
    </row>
    <row r="153" spans="1:21" s="24" customFormat="1">
      <c r="A153" s="50"/>
      <c r="B153" s="2"/>
      <c r="C153" s="2"/>
      <c r="D153" s="4"/>
      <c r="E153" s="2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2"/>
      <c r="B154" s="2"/>
      <c r="C154" s="2"/>
      <c r="D154" s="2"/>
      <c r="E154" s="2"/>
      <c r="O154" s="18"/>
      <c r="P154" s="18"/>
      <c r="Q154" s="18"/>
      <c r="R154" s="18"/>
      <c r="S154" s="18"/>
      <c r="T154" s="18"/>
      <c r="U154" s="18"/>
    </row>
    <row r="155" spans="1:21">
      <c r="A155" s="3"/>
    </row>
    <row r="156" spans="1:21">
      <c r="A156" s="3"/>
      <c r="B156" s="5"/>
      <c r="C156" s="3"/>
      <c r="D156" s="3"/>
      <c r="E156" s="3"/>
      <c r="G156" s="5"/>
      <c r="I156" s="3"/>
    </row>
    <row r="157" spans="1:21">
      <c r="A157" s="61"/>
      <c r="B157" s="22"/>
      <c r="C157" s="2"/>
      <c r="D157" s="4"/>
      <c r="E157" s="2"/>
      <c r="G157" s="22"/>
    </row>
    <row r="158" spans="1:21">
      <c r="A158" s="2"/>
      <c r="B158" s="2"/>
      <c r="C158" s="2"/>
      <c r="D158" s="4"/>
      <c r="E158" s="2"/>
    </row>
    <row r="159" spans="1:21">
      <c r="A159" s="3"/>
      <c r="B159" s="22"/>
      <c r="C159" s="22"/>
      <c r="D159" s="4"/>
      <c r="E159" s="22"/>
    </row>
    <row r="160" spans="1:21">
      <c r="A160" s="3"/>
      <c r="B160" s="5"/>
      <c r="C160" s="3"/>
      <c r="D160" s="3"/>
      <c r="E160" s="3"/>
      <c r="G160" s="5"/>
      <c r="I160" s="3"/>
    </row>
    <row r="161" spans="1:21">
      <c r="A161" s="50"/>
      <c r="B161" s="2"/>
      <c r="C161" s="22"/>
      <c r="D161" s="21"/>
      <c r="E161" s="22"/>
    </row>
    <row r="162" spans="1:21">
      <c r="A162" s="15"/>
      <c r="B162" s="2"/>
      <c r="C162" s="2"/>
      <c r="D162" s="4"/>
      <c r="E162" s="2"/>
    </row>
    <row r="163" spans="1:21">
      <c r="A163" s="3"/>
      <c r="B163" s="22"/>
      <c r="C163" s="22"/>
      <c r="D163" s="4"/>
      <c r="E163" s="22"/>
    </row>
    <row r="164" spans="1:21">
      <c r="A164" s="3"/>
      <c r="B164" s="5"/>
      <c r="C164" s="3"/>
      <c r="D164" s="3"/>
      <c r="E164" s="3"/>
      <c r="G164" s="5"/>
      <c r="I164" s="3"/>
    </row>
    <row r="165" spans="1:21">
      <c r="A165" s="50"/>
      <c r="B165" s="5"/>
      <c r="C165" s="3"/>
      <c r="D165" s="3"/>
      <c r="E165" s="3"/>
    </row>
    <row r="166" spans="1:21">
      <c r="A166" s="3"/>
      <c r="B166" s="5"/>
      <c r="C166" s="3"/>
      <c r="D166" s="3"/>
      <c r="E166" s="3"/>
    </row>
    <row r="167" spans="1:21">
      <c r="A167" s="22"/>
      <c r="B167" s="22"/>
      <c r="C167" s="22"/>
      <c r="D167" s="31"/>
      <c r="E167" s="22"/>
    </row>
    <row r="168" spans="1:21">
      <c r="A168" s="15"/>
      <c r="B168" s="2"/>
      <c r="C168" s="2"/>
      <c r="D168" s="4"/>
      <c r="E168" s="4"/>
    </row>
    <row r="169" spans="1:21">
      <c r="A169" s="22"/>
      <c r="B169" s="22"/>
      <c r="C169" s="22"/>
      <c r="D169" s="31"/>
      <c r="E169" s="22"/>
    </row>
    <row r="170" spans="1:21">
      <c r="A170" s="22"/>
      <c r="B170" s="22"/>
      <c r="C170" s="2"/>
      <c r="D170" s="4"/>
      <c r="E170" s="4"/>
    </row>
    <row r="171" spans="1:21">
      <c r="A171" s="26"/>
      <c r="B171" s="26"/>
      <c r="C171" s="26"/>
      <c r="D171" s="31"/>
      <c r="E171" s="26"/>
    </row>
    <row r="172" spans="1:21">
      <c r="A172" s="26"/>
      <c r="B172" s="26"/>
      <c r="C172" s="26"/>
      <c r="D172" s="32"/>
      <c r="E172" s="26"/>
    </row>
    <row r="173" spans="1:21">
      <c r="A173" s="3"/>
      <c r="B173" s="5"/>
      <c r="C173" s="26"/>
      <c r="D173" s="32"/>
      <c r="E173" s="26"/>
    </row>
    <row r="174" spans="1:21" s="35" customFormat="1">
      <c r="A174" s="3"/>
      <c r="B174" s="5"/>
      <c r="C174" s="3"/>
      <c r="D174" s="3"/>
      <c r="E174" s="3"/>
      <c r="F174" s="18"/>
      <c r="G174" s="18"/>
      <c r="H174" s="18"/>
      <c r="I174" s="18"/>
      <c r="O174" s="18"/>
      <c r="P174" s="18"/>
      <c r="Q174" s="18"/>
      <c r="R174" s="18"/>
      <c r="S174" s="18"/>
      <c r="T174" s="18"/>
      <c r="U174" s="18"/>
    </row>
    <row r="175" spans="1:21" s="35" customFormat="1">
      <c r="A175" s="33"/>
      <c r="B175" s="33"/>
      <c r="C175" s="33"/>
      <c r="D175" s="34"/>
      <c r="E175" s="33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9">
      <c r="A177" s="33"/>
      <c r="B177" s="33"/>
      <c r="C177" s="33"/>
      <c r="D177" s="34"/>
      <c r="E177" s="33"/>
      <c r="F177" s="35"/>
      <c r="G177" s="35"/>
      <c r="H177" s="35"/>
      <c r="I177" s="35"/>
    </row>
    <row r="178" spans="1:9">
      <c r="A178" s="3"/>
      <c r="B178" s="5"/>
      <c r="C178" s="26"/>
      <c r="D178" s="32"/>
      <c r="E178" s="26"/>
    </row>
    <row r="179" spans="1:9">
      <c r="A179" s="3"/>
      <c r="B179" s="5"/>
      <c r="C179" s="3"/>
      <c r="D179" s="3"/>
      <c r="E179" s="3"/>
    </row>
    <row r="180" spans="1:9">
      <c r="A180" s="26"/>
      <c r="B180" s="26"/>
      <c r="C180" s="26"/>
      <c r="D180" s="25"/>
      <c r="E180" s="26"/>
    </row>
    <row r="181" spans="1:9">
      <c r="A181" s="26"/>
      <c r="B181" s="26"/>
      <c r="C181" s="26"/>
      <c r="D181" s="26"/>
      <c r="E181" s="26"/>
    </row>
    <row r="182" spans="1:9">
      <c r="A182" s="26"/>
      <c r="B182" s="26"/>
      <c r="C182" s="26"/>
      <c r="D182" s="26"/>
      <c r="E182" s="26"/>
    </row>
    <row r="183" spans="1:9">
      <c r="A183" s="26"/>
      <c r="B183" s="26"/>
      <c r="C183" s="26"/>
      <c r="D183" s="26"/>
      <c r="E183" s="26"/>
    </row>
    <row r="184" spans="1:9">
      <c r="A184" s="26"/>
      <c r="B184" s="26"/>
      <c r="C184" s="26"/>
      <c r="D184" s="26"/>
      <c r="E184" s="26"/>
    </row>
    <row r="185" spans="1:9">
      <c r="A185" s="26"/>
      <c r="B185" s="26"/>
      <c r="C185" s="26"/>
      <c r="D185" s="26"/>
      <c r="E185" s="26"/>
    </row>
    <row r="186" spans="1:9">
      <c r="A186" s="26"/>
      <c r="B186" s="26"/>
      <c r="C186" s="26"/>
      <c r="D186" s="26"/>
      <c r="E186" s="26"/>
    </row>
    <row r="187" spans="1:9">
      <c r="A187" s="26"/>
      <c r="B187" s="26"/>
      <c r="C187" s="26"/>
      <c r="D187" s="26"/>
      <c r="E187" s="26"/>
    </row>
    <row r="188" spans="1:9">
      <c r="A188" s="26"/>
      <c r="B188" s="26"/>
      <c r="C188" s="26"/>
      <c r="D188" s="26"/>
      <c r="E188" s="26"/>
    </row>
    <row r="189" spans="1:9">
      <c r="A189" s="26"/>
      <c r="B189" s="26"/>
      <c r="C189" s="26"/>
      <c r="D189" s="26"/>
      <c r="E189" s="26"/>
    </row>
    <row r="190" spans="1:9">
      <c r="A190" s="26"/>
      <c r="B190" s="26"/>
      <c r="C190" s="26"/>
      <c r="D190" s="26"/>
      <c r="E190" s="26"/>
    </row>
  </sheetData>
  <mergeCells count="12">
    <mergeCell ref="U109:V109"/>
    <mergeCell ref="R109:S109"/>
    <mergeCell ref="C109:D109"/>
    <mergeCell ref="F109:G109"/>
    <mergeCell ref="I109:J109"/>
    <mergeCell ref="L109:M109"/>
    <mergeCell ref="O109:P109"/>
    <mergeCell ref="AK109:AL109"/>
    <mergeCell ref="AH109:AI109"/>
    <mergeCell ref="AD109:AE109"/>
    <mergeCell ref="AA109:AB109"/>
    <mergeCell ref="X109:Y109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09" max="31" man="1"/>
    <brk id="163" max="31" man="1"/>
  </rowBreaks>
  <ignoredErrors>
    <ignoredError sqref="Q10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2010-11-02T15:59:57Z</dcterms:modified>
</cp:coreProperties>
</file>